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drigoFloriano\TRUE\Nova Estrutura - 1ªE - 1ª a 3ªS Consignados I &amp; BMG Angá &amp; Citibank\3. Operações\2. Fechamentos\2. Fechamento\2024\05\"/>
    </mc:Choice>
  </mc:AlternateContent>
  <xr:revisionPtr revIDLastSave="0" documentId="13_ncr:1_{3F551B88-4854-4CDC-B7DB-422EBA854B87}" xr6:coauthVersionLast="47" xr6:coauthVersionMax="47" xr10:uidLastSave="{00000000-0000-0000-0000-000000000000}"/>
  <bookViews>
    <workbookView xWindow="28680" yWindow="144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Razões de Garantia" sheetId="15" r:id="rId3"/>
    <sheet name="Ordem de Aplicação dos Recursos" sheetId="17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17" l="1"/>
  <c r="C11" i="17"/>
  <c r="D10" i="17"/>
  <c r="C10" i="17"/>
  <c r="D9" i="17"/>
  <c r="C9" i="17"/>
  <c r="C8" i="17"/>
  <c r="F18" i="12"/>
  <c r="P28" i="12" l="1"/>
  <c r="CX6" i="15" l="1"/>
  <c r="CX5" i="15"/>
  <c r="N24" i="17"/>
  <c r="M21" i="17"/>
  <c r="N19" i="17"/>
  <c r="K24" i="17"/>
  <c r="K19" i="17"/>
  <c r="CX7" i="15" l="1"/>
  <c r="C11" i="12" l="1"/>
  <c r="P7" i="17" l="1"/>
  <c r="C6" i="17" l="1"/>
  <c r="E6" i="12" l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K5" i="15"/>
  <c r="BK7" i="15" s="1"/>
  <c r="BL5" i="15"/>
  <c r="BL7" i="15" s="1"/>
  <c r="BM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P5" i="15"/>
  <c r="BP7" i="15" s="1"/>
  <c r="BO5" i="15"/>
  <c r="BO7" i="15" s="1"/>
  <c r="Y45" i="15"/>
  <c r="Y44" i="15"/>
  <c r="Y35" i="15"/>
  <c r="Y36" i="15"/>
  <c r="BN5" i="15"/>
  <c r="BN7" i="15" s="1"/>
  <c r="BM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P8" i="15" l="1"/>
  <c r="BP11" i="15" s="1"/>
  <c r="BN8" i="15"/>
  <c r="BN10" i="15" s="1"/>
  <c r="BO8" i="15"/>
  <c r="BP9" i="15" l="1"/>
  <c r="BP10" i="15"/>
  <c r="BN9" i="15"/>
  <c r="BN11" i="15"/>
  <c r="BO10" i="15"/>
  <c r="BO11" i="15"/>
  <c r="BO9" i="15"/>
  <c r="D4" i="17" l="1"/>
  <c r="D5" i="17" s="1"/>
  <c r="D6" i="17" s="1"/>
  <c r="D7" i="17" s="1"/>
  <c r="D8" i="17" l="1"/>
  <c r="C12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D12" i="17" l="1"/>
  <c r="BQ5" i="15"/>
  <c r="BQ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Q8" i="15" l="1"/>
  <c r="BQ11" i="15" s="1"/>
  <c r="BQ9" i="15" l="1"/>
  <c r="BQ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S5" i="15"/>
  <c r="BS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R5" i="15"/>
  <c r="BR7" i="15" s="1"/>
  <c r="AB89" i="15"/>
  <c r="AB90" i="15"/>
  <c r="AB116" i="15"/>
  <c r="AB117" i="15"/>
  <c r="BR8" i="15" l="1"/>
  <c r="BR11" i="15" s="1"/>
  <c r="BS8" i="15"/>
  <c r="BR10" i="15" l="1"/>
  <c r="BR9" i="15"/>
  <c r="BS10" i="15"/>
  <c r="BS9" i="15"/>
  <c r="BS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V5" i="15"/>
  <c r="BV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U5" i="15"/>
  <c r="BU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T5" i="15"/>
  <c r="BT7" i="15" s="1"/>
  <c r="AD81" i="15"/>
  <c r="AD80" i="15"/>
  <c r="AD63" i="15"/>
  <c r="AD62" i="15"/>
  <c r="BV8" i="15" l="1"/>
  <c r="BV11" i="15" s="1"/>
  <c r="BT8" i="15"/>
  <c r="BT11" i="15" s="1"/>
  <c r="BU8" i="15"/>
  <c r="BV9" i="15" l="1"/>
  <c r="BV10" i="15"/>
  <c r="BT9" i="15"/>
  <c r="BT10" i="15"/>
  <c r="BU10" i="15"/>
  <c r="BU9" i="15"/>
  <c r="BU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Y5" i="15" l="1"/>
  <c r="BY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X5" i="15"/>
  <c r="BX7" i="15" s="1"/>
  <c r="AH90" i="15"/>
  <c r="AH89" i="15"/>
  <c r="BW5" i="15"/>
  <c r="BW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Y8" i="15" l="1"/>
  <c r="BW8" i="15"/>
  <c r="BW11" i="15" s="1"/>
  <c r="BX8" i="15"/>
  <c r="BW9" i="15" l="1"/>
  <c r="BW10" i="15"/>
  <c r="BY11" i="15"/>
  <c r="BY10" i="15"/>
  <c r="BY9" i="15"/>
  <c r="BX11" i="15"/>
  <c r="BX10" i="15"/>
  <c r="BX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Z5" i="15" l="1"/>
  <c r="BZ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Z8" i="15" l="1"/>
  <c r="BZ11" i="15" s="1"/>
  <c r="BZ10" i="15" l="1"/>
  <c r="BZ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A5" i="15" l="1"/>
  <c r="CA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A8" i="15" l="1"/>
  <c r="CA10" i="15" s="1"/>
  <c r="CA9" i="15" l="1"/>
  <c r="CA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C5" i="15"/>
  <c r="CC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B5" i="15"/>
  <c r="CB7" i="15" s="1"/>
  <c r="CB8" i="15" l="1"/>
  <c r="CB10" i="15" s="1"/>
  <c r="CC8" i="15"/>
  <c r="CB9" i="15" l="1"/>
  <c r="CB11" i="15"/>
  <c r="CC9" i="15"/>
  <c r="CC11" i="15"/>
  <c r="CC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D5" i="15" l="1"/>
  <c r="CD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D8" i="15" l="1"/>
  <c r="CD10" i="15" s="1"/>
  <c r="AO43" i="15" l="1"/>
  <c r="AO45" i="15" s="1"/>
  <c r="CD11" i="15"/>
  <c r="CD9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H5" i="15"/>
  <c r="CH7" i="15" s="1"/>
  <c r="AQ88" i="15"/>
  <c r="AQ79" i="15"/>
  <c r="AQ25" i="15"/>
  <c r="CG5" i="15"/>
  <c r="CG7" i="15" s="1"/>
  <c r="AP25" i="15"/>
  <c r="AP88" i="15"/>
  <c r="AP79" i="15"/>
  <c r="AO88" i="15"/>
  <c r="AO79" i="15"/>
  <c r="CE5" i="15"/>
  <c r="CE7" i="15" s="1"/>
  <c r="AO25" i="15"/>
  <c r="AS89" i="15" l="1"/>
  <c r="AS90" i="15"/>
  <c r="AS80" i="15"/>
  <c r="AS81" i="15"/>
  <c r="AS27" i="15"/>
  <c r="AS26" i="15"/>
  <c r="CI5" i="15"/>
  <c r="CI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F5" i="15"/>
  <c r="CF7" i="15" s="1"/>
  <c r="CE8" i="15"/>
  <c r="CE11" i="15" s="1"/>
  <c r="AO27" i="15"/>
  <c r="AO26" i="15"/>
  <c r="AO89" i="15"/>
  <c r="AO90" i="15"/>
  <c r="AO81" i="15"/>
  <c r="AO80" i="15"/>
  <c r="CI8" i="15" l="1"/>
  <c r="CI10" i="15" s="1"/>
  <c r="CF8" i="15"/>
  <c r="CF11" i="15" s="1"/>
  <c r="CH8" i="15"/>
  <c r="CG8" i="15"/>
  <c r="CE9" i="15"/>
  <c r="CE10" i="15"/>
  <c r="CI9" i="15" l="1"/>
  <c r="CI11" i="15"/>
  <c r="CF9" i="15"/>
  <c r="CF10" i="15"/>
  <c r="CH11" i="15"/>
  <c r="CH10" i="15"/>
  <c r="CH9" i="15"/>
  <c r="CG11" i="15"/>
  <c r="CG10" i="15"/>
  <c r="CG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J5" i="15"/>
  <c r="CJ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J8" i="15" l="1"/>
  <c r="CJ11" i="15" s="1"/>
  <c r="CJ9" i="15" l="1"/>
  <c r="CJ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Q5" i="15"/>
  <c r="CQ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P5" i="15"/>
  <c r="CP7" i="15" s="1"/>
  <c r="AZ63" i="15"/>
  <c r="AZ62" i="15"/>
  <c r="AZ53" i="15"/>
  <c r="AZ54" i="15"/>
  <c r="CO5" i="15"/>
  <c r="CO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N5" i="15"/>
  <c r="CN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M5" i="15"/>
  <c r="CM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L5" i="15"/>
  <c r="CL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K5" i="15"/>
  <c r="CK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O8" i="15"/>
  <c r="CO10" i="15" s="1"/>
  <c r="CQ8" i="15"/>
  <c r="CQ11" i="15" s="1"/>
  <c r="CP8" i="15"/>
  <c r="CP11" i="15" s="1"/>
  <c r="CO11" i="15"/>
  <c r="CO9" i="15"/>
  <c r="CN8" i="15"/>
  <c r="CN11" i="15" s="1"/>
  <c r="CM8" i="15"/>
  <c r="CM11" i="15" s="1"/>
  <c r="CK8" i="15"/>
  <c r="CK9" i="15" s="1"/>
  <c r="CL8" i="15"/>
  <c r="AP17" i="15" l="1"/>
  <c r="AP18" i="15"/>
  <c r="CQ9" i="15"/>
  <c r="CQ10" i="15"/>
  <c r="CP9" i="15"/>
  <c r="CP10" i="15"/>
  <c r="CN9" i="15"/>
  <c r="CN10" i="15"/>
  <c r="CM10" i="15"/>
  <c r="CM9" i="15"/>
  <c r="CK11" i="15"/>
  <c r="CK10" i="15"/>
  <c r="CL11" i="15"/>
  <c r="CL10" i="15"/>
  <c r="CL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T5" i="15"/>
  <c r="CT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S5" i="15"/>
  <c r="CS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R5" i="15"/>
  <c r="CR7" i="15" s="1"/>
  <c r="BB44" i="15"/>
  <c r="BB45" i="15"/>
  <c r="BB17" i="15"/>
  <c r="BB18" i="15"/>
  <c r="BB63" i="15"/>
  <c r="BB62" i="15"/>
  <c r="BB71" i="15"/>
  <c r="BB72" i="15"/>
  <c r="BB89" i="15"/>
  <c r="BB90" i="15"/>
  <c r="CS8" i="15" l="1"/>
  <c r="CT8" i="15"/>
  <c r="CT11" i="15" s="1"/>
  <c r="CR8" i="15"/>
  <c r="CR11" i="15" s="1"/>
  <c r="CR10" i="15" l="1"/>
  <c r="CR9" i="15"/>
  <c r="CT9" i="15"/>
  <c r="CT10" i="15"/>
  <c r="CS11" i="15"/>
  <c r="CS10" i="15"/>
  <c r="CS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CU5" i="15"/>
  <c r="CU7" i="15" s="1"/>
  <c r="BE36" i="15"/>
  <c r="BE35" i="15"/>
  <c r="BE17" i="15"/>
  <c r="BE18" i="15"/>
  <c r="BE72" i="15"/>
  <c r="BE71" i="15"/>
  <c r="CU8" i="15" l="1"/>
  <c r="CU10" i="15" s="1"/>
  <c r="CU9" i="15" l="1"/>
  <c r="CU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AR108" i="15"/>
  <c r="AR107" i="15"/>
  <c r="AQ98" i="15"/>
  <c r="AQ99" i="15"/>
  <c r="AS53" i="15"/>
  <c r="AS54" i="15"/>
  <c r="AT36" i="15"/>
  <c r="AT35" i="15"/>
  <c r="AT45" i="15"/>
  <c r="AT44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CW5" i="15"/>
  <c r="CW7" i="15" s="1"/>
  <c r="BG17" i="15"/>
  <c r="BG18" i="15"/>
  <c r="BG26" i="15"/>
  <c r="BG27" i="15"/>
  <c r="BG108" i="15"/>
  <c r="BG107" i="15"/>
  <c r="BF98" i="15"/>
  <c r="BF99" i="15"/>
  <c r="BF44" i="15"/>
  <c r="BF45" i="15"/>
  <c r="CV5" i="15"/>
  <c r="CV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BH51" i="15" l="1"/>
  <c r="CX8" i="15"/>
  <c r="CX10" i="15" s="1"/>
  <c r="CV8" i="15"/>
  <c r="CV11" i="15" s="1"/>
  <c r="CW8" i="15"/>
  <c r="CV10" i="15"/>
  <c r="CV9" i="15"/>
  <c r="AT43" i="15" l="1"/>
  <c r="AS52" i="15"/>
  <c r="CX9" i="15"/>
  <c r="CX11" i="15"/>
  <c r="CW11" i="15"/>
  <c r="CW10" i="15"/>
  <c r="CW9" i="15"/>
  <c r="BH6" i="15" l="1"/>
  <c r="H48" i="12"/>
  <c r="BH15" i="15"/>
  <c r="BH42" i="15"/>
  <c r="BH50" i="15"/>
  <c r="BH52" i="15" s="1"/>
  <c r="O48" i="12"/>
  <c r="BH114" i="15"/>
  <c r="BH113" i="15"/>
  <c r="BH115" i="15" s="1"/>
  <c r="AT34" i="15"/>
  <c r="C48" i="12" l="1"/>
  <c r="D48" i="12"/>
  <c r="BH41" i="15"/>
  <c r="BH43" i="15" s="1"/>
  <c r="BH44" i="15" s="1"/>
  <c r="BH14" i="15"/>
  <c r="BH16" i="15" s="1"/>
  <c r="G48" i="12"/>
  <c r="BH5" i="15"/>
  <c r="BH7" i="15" s="1"/>
  <c r="BH53" i="15"/>
  <c r="BH54" i="15"/>
  <c r="BH33" i="15"/>
  <c r="BH32" i="15"/>
  <c r="BH34" i="15" s="1"/>
  <c r="BH116" i="15"/>
  <c r="BH117" i="15"/>
  <c r="F48" i="12"/>
  <c r="BH45" i="15" l="1"/>
  <c r="BH9" i="15"/>
  <c r="BH8" i="15"/>
  <c r="BH17" i="15"/>
  <c r="BH18" i="15"/>
  <c r="BH35" i="15"/>
  <c r="BH36" i="15"/>
  <c r="E48" i="12" l="1"/>
  <c r="BH23" i="15"/>
  <c r="BH25" i="15" s="1"/>
  <c r="BH24" i="15"/>
  <c r="J48" i="12" l="1"/>
  <c r="BH26" i="15"/>
  <c r="BH27" i="15"/>
  <c r="AQ97" i="15"/>
  <c r="BH69" i="15"/>
  <c r="BH68" i="15"/>
  <c r="BH70" i="15" s="1"/>
  <c r="BH71" i="15" l="1"/>
  <c r="BH72" i="15"/>
  <c r="BH96" i="15"/>
  <c r="BH95" i="15"/>
  <c r="BH97" i="15" s="1"/>
  <c r="M48" i="12"/>
  <c r="BH98" i="15" l="1"/>
  <c r="BH99" i="15"/>
  <c r="I48" i="12" l="1"/>
  <c r="BH60" i="15"/>
  <c r="BH59" i="15"/>
  <c r="BH61" i="15" s="1"/>
  <c r="BH62" i="15" l="1"/>
  <c r="BH63" i="15"/>
  <c r="BH78" i="15" l="1"/>
  <c r="BH77" i="15"/>
  <c r="BH79" i="15" s="1"/>
  <c r="K48" i="12"/>
  <c r="BH81" i="15" l="1"/>
  <c r="BH80" i="15"/>
  <c r="AR106" i="15" l="1"/>
  <c r="BH104" i="15"/>
  <c r="BH106" i="15" s="1"/>
  <c r="BH105" i="15"/>
  <c r="N48" i="12"/>
  <c r="BH107" i="15" l="1"/>
  <c r="BH108" i="15"/>
  <c r="P44" i="12" l="1"/>
  <c r="P47" i="12"/>
  <c r="P45" i="12"/>
  <c r="BH86" i="15" l="1"/>
  <c r="BH88" i="15" s="1"/>
  <c r="BH87" i="15"/>
  <c r="P46" i="12"/>
  <c r="L48" i="12"/>
  <c r="P43" i="12"/>
  <c r="F6" i="12" l="1"/>
  <c r="F7" i="12"/>
  <c r="P48" i="12"/>
  <c r="BH90" i="15"/>
  <c r="BH89" i="15"/>
</calcChain>
</file>

<file path=xl/sharedStrings.xml><?xml version="1.0" encoding="utf-8"?>
<sst xmlns="http://schemas.openxmlformats.org/spreadsheetml/2006/main" count="6784" uniqueCount="216">
  <si>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</si>
  <si>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</si>
  <si>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</si>
  <si>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</si>
  <si>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</si>
  <si>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</si>
  <si>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</si>
  <si>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</si>
  <si>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</si>
  <si>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</si>
  <si>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</si>
  <si>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</si>
  <si>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</si>
  <si>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</si>
  <si>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</si>
  <si>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</si>
  <si>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</si>
  <si>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</si>
  <si>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</si>
  <si>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</si>
  <si>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</si>
  <si>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</si>
  <si>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</si>
  <si>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</si>
  <si>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</si>
  <si>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</si>
  <si>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</si>
  <si>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</si>
  <si>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</si>
  <si>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</si>
  <si>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</si>
  <si>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</si>
  <si>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</si>
  <si>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</si>
  <si>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</si>
  <si>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</si>
  <si>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</si>
  <si>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</si>
  <si>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</si>
  <si>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</si>
  <si>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</si>
  <si>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</si>
  <si>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</si>
  <si>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</si>
  <si>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</si>
  <si>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</si>
  <si>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</si>
  <si>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</si>
  <si>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</si>
  <si>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</si>
  <si>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</si>
  <si>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</si>
  <si>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</si>
  <si>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</si>
  <si>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</si>
  <si>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</si>
  <si>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</si>
  <si>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</si>
  <si>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</si>
  <si>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</si>
  <si>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</si>
  <si>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</si>
  <si>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</si>
  <si>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</si>
  <si>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</si>
  <si>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</si>
  <si>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</si>
  <si>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</si>
  <si>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</si>
  <si>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</si>
  <si>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</si>
  <si>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</si>
  <si>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</si>
  <si>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</si>
  <si>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</si>
  <si>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</si>
  <si>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</si>
  <si>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</si>
  <si>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</si>
  <si>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</si>
  <si>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</si>
  <si>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</si>
  <si>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</si>
  <si>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</si>
  <si>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</si>
  <si>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</si>
  <si>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</si>
  <si>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</si>
  <si>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</si>
  <si>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</si>
  <si>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</si>
  <si>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</si>
  <si>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</si>
  <si>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</si>
  <si>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</si>
  <si>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</si>
  <si>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</si>
  <si>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</si>
  <si>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</si>
  <si>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</si>
  <si>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</si>
  <si>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</si>
  <si>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</si>
  <si>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</si>
  <si>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</si>
  <si>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</si>
  <si>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</si>
  <si>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</si>
  <si>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</si>
  <si>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</si>
  <si>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</si>
  <si>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</si>
  <si>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</si>
  <si>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</si>
  <si>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</si>
  <si>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</si>
  <si>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</si>
  <si>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</si>
  <si>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</si>
  <si>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</si>
  <si>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</si>
  <si>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</si>
  <si>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</si>
  <si>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</si>
  <si>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</si>
  <si>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</si>
  <si>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</si>
  <si>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</si>
  <si>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</si>
  <si>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</si>
  <si>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</si>
  <si>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</si>
  <si>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</si>
  <si>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</si>
  <si>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</si>
  <si>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</si>
  <si>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</si>
  <si>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</si>
  <si>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</si>
  <si>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</si>
  <si>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</si>
  <si>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</si>
  <si>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</si>
  <si>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</si>
  <si>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</si>
  <si>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</si>
  <si>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</si>
  <si>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</si>
  <si>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</si>
  <si>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</si>
  <si>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</si>
  <si>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</si>
  <si>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</si>
  <si>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</si>
  <si>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</si>
  <si>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</si>
  <si>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</si>
  <si>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</si>
  <si>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</si>
  <si>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</si>
  <si>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</si>
  <si>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</si>
  <si>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</si>
  <si>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</si>
  <si>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</si>
  <si>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</si>
  <si>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</si>
  <si>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</si>
  <si>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</si>
  <si>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</si>
  <si>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</si>
  <si>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</si>
  <si>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</si>
  <si>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</si>
  <si>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</si>
  <si>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</si>
  <si>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</si>
  <si>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</si>
  <si>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</si>
  <si>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</si>
  <si>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</si>
  <si>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</si>
  <si>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</si>
  <si>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</si>
  <si>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</si>
  <si>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</si>
  <si>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</si>
  <si>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</si>
  <si>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</si>
  <si>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</si>
  <si>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</si>
  <si>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</si>
  <si>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</si>
  <si>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</si>
  <si>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</si>
  <si>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</si>
  <si>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</si>
  <si>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</si>
  <si>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</si>
  <si>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</si>
  <si>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</si>
  <si>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</si>
  <si>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</si>
  <si>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</si>
  <si>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</si>
  <si>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</si>
  <si>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</si>
  <si>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</si>
  <si>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</si>
  <si>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</si>
  <si>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</si>
  <si>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TED 0318.0000BANCO BMG</t>
  </si>
  <si>
    <t>Fundo de Reserva (Valor Bruto 15/05/2024)</t>
  </si>
  <si>
    <t>Fundo de Litígio (Valor Bruto 15/05/2024)</t>
  </si>
  <si>
    <t>Fundo Soberano (Aplicações recebimentos até 09/05/2024) Valor Líquido 15/05/2024</t>
  </si>
  <si>
    <t>Recebíveis Conta Corrente (Créditos até 10/05/2024)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</si>
</sst>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Fill="1"/>
    <xf numFmtId="4" fontId="0" fillId="0" borderId="0" xfId="0" applyNumberFormat="1" applyFill="1"/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106</xdr:col>
      <xdr:colOff>204374</xdr:colOff>
      <xdr:row>18</xdr:row>
      <xdr:rowOff>39486</xdr:rowOff>
    </xdr:from>
    <xdr:to>
      <xdr:col>114</xdr:col>
      <xdr:colOff>362639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115</xdr:col>
      <xdr:colOff>0</xdr:colOff>
      <xdr:row>0</xdr:row>
      <xdr:rowOff>99785</xdr:rowOff>
    </xdr:from>
    <xdr:to>
      <xdr:col>122</xdr:col>
      <xdr:colOff>474614</xdr:colOff>
      <xdr:row>22</xdr:row>
      <xdr:rowOff>59604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115</xdr:col>
      <xdr:colOff>54429</xdr:colOff>
      <xdr:row>24</xdr:row>
      <xdr:rowOff>9071</xdr:rowOff>
    </xdr:from>
    <xdr:to>
      <xdr:col>122</xdr:col>
      <xdr:colOff>359498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115</xdr:col>
      <xdr:colOff>0</xdr:colOff>
      <xdr:row>31</xdr:row>
      <xdr:rowOff>0</xdr:rowOff>
    </xdr:from>
    <xdr:to>
      <xdr:col>123</xdr:col>
      <xdr:colOff>36282</xdr:colOff>
      <xdr:row>48</xdr:row>
      <xdr:rowOff>93024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124</xdr:col>
      <xdr:colOff>0</xdr:colOff>
      <xdr:row>1</xdr:row>
      <xdr:rowOff>0</xdr:rowOff>
    </xdr:from>
    <xdr:to>
      <xdr:col>132</xdr:col>
      <xdr:colOff>459495</xdr:colOff>
      <xdr:row>13</xdr:row>
      <xdr:rowOff>136047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133</xdr:col>
      <xdr:colOff>136071</xdr:colOff>
      <xdr:row>1</xdr:row>
      <xdr:rowOff>81643</xdr:rowOff>
    </xdr:from>
    <xdr:to>
      <xdr:col>143</xdr:col>
      <xdr:colOff>283113</xdr:colOff>
      <xdr:row>10</xdr:row>
      <xdr:rowOff>17943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124</xdr:col>
      <xdr:colOff>0</xdr:colOff>
      <xdr:row>15</xdr:row>
      <xdr:rowOff>0</xdr:rowOff>
    </xdr:from>
    <xdr:to>
      <xdr:col>132</xdr:col>
      <xdr:colOff>511887</xdr:colOff>
      <xdr:row>26</xdr:row>
      <xdr:rowOff>98336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106</xdr:col>
      <xdr:colOff>184300</xdr:colOff>
      <xdr:row>0</xdr:row>
      <xdr:rowOff>0</xdr:rowOff>
    </xdr:from>
    <xdr:to>
      <xdr:col>113</xdr:col>
      <xdr:colOff>211454</xdr:colOff>
      <xdr:row>16</xdr:row>
      <xdr:rowOff>171064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132</xdr:col>
      <xdr:colOff>535215</xdr:colOff>
      <xdr:row>11</xdr:row>
      <xdr:rowOff>99787</xdr:rowOff>
    </xdr:from>
    <xdr:to>
      <xdr:col>145</xdr:col>
      <xdr:colOff>131141</xdr:colOff>
      <xdr:row>38</xdr:row>
      <xdr:rowOff>16454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61</xdr:col>
      <xdr:colOff>153261</xdr:colOff>
      <xdr:row>12</xdr:row>
      <xdr:rowOff>9071</xdr:rowOff>
    </xdr:from>
    <xdr:to>
      <xdr:col>86</xdr:col>
      <xdr:colOff>134576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apiceimobiliaria.sharepoint.com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1" bestFit="1" customWidth="1"/>
    <col min="22" max="22" width="20.33203125" style="79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D14" sqref="D14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29.109375" style="13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7">
        <v>45412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118103475.71156041</v>
      </c>
      <c r="D6" s="2" t="s">
        <v>167</v>
      </c>
      <c r="E6" s="12">
        <f>'Ordem de Aplicação dos Recursos'!N7*'Histórico Integralizações'!D4</f>
        <v>115504866.97411002</v>
      </c>
      <c r="F6" s="64">
        <f>1-E6/(P29+P34+P35+P36+P43+P44+P45)</f>
        <v>3.685345156354447E-2</v>
      </c>
      <c r="I6" s="12"/>
    </row>
    <row r="7" spans="2:9" x14ac:dyDescent="0.3">
      <c r="B7" s="14" t="s">
        <v>70</v>
      </c>
      <c r="C7" s="16">
        <v>16293443.9465905</v>
      </c>
      <c r="D7" s="2" t="s">
        <v>168</v>
      </c>
      <c r="E7" s="12">
        <v>111529783.76998195</v>
      </c>
      <c r="F7" s="64">
        <f>1-E7/(P29+P34+P35+P36+P43+P44+P45)</f>
        <v>6.999999999999984E-2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4"/>
      <c r="I8" s="12"/>
    </row>
    <row r="9" spans="2:9" x14ac:dyDescent="0.3">
      <c r="B9" s="14"/>
      <c r="C9" s="16"/>
      <c r="E9" s="12"/>
      <c r="H9" s="12"/>
      <c r="I9" s="12"/>
    </row>
    <row r="10" spans="2:9" x14ac:dyDescent="0.3">
      <c r="B10" s="54" t="s">
        <v>143</v>
      </c>
      <c r="C10" s="16"/>
      <c r="D10" s="92"/>
      <c r="E10" s="92"/>
      <c r="F10" s="92"/>
    </row>
    <row r="11" spans="2:9" x14ac:dyDescent="0.3">
      <c r="B11" s="14" t="s">
        <v>215</v>
      </c>
      <c r="C11" s="16">
        <f>F18</f>
        <v>308821.38</v>
      </c>
      <c r="D11" s="93"/>
      <c r="E11" s="16"/>
      <c r="F11" s="6"/>
    </row>
    <row r="12" spans="2:9" x14ac:dyDescent="0.3">
      <c r="B12" s="14" t="s">
        <v>214</v>
      </c>
      <c r="C12" s="16">
        <v>7396875.0099999998</v>
      </c>
      <c r="D12" s="54" t="s">
        <v>209</v>
      </c>
      <c r="E12" s="94"/>
      <c r="F12" s="16"/>
    </row>
    <row r="13" spans="2:9" x14ac:dyDescent="0.3">
      <c r="B13" s="14" t="s">
        <v>212</v>
      </c>
      <c r="C13" s="16">
        <v>254476.14</v>
      </c>
      <c r="D13" s="54" t="s">
        <v>86</v>
      </c>
      <c r="E13" s="54" t="s">
        <v>210</v>
      </c>
      <c r="F13" s="54" t="s">
        <v>40</v>
      </c>
      <c r="H13" s="12"/>
    </row>
    <row r="14" spans="2:9" x14ac:dyDescent="0.3">
      <c r="B14" s="14" t="s">
        <v>213</v>
      </c>
      <c r="C14" s="16">
        <v>137232.57</v>
      </c>
      <c r="D14" s="27">
        <v>45422</v>
      </c>
      <c r="E14" s="12" t="s">
        <v>211</v>
      </c>
      <c r="F14" s="16">
        <v>83846.880000000005</v>
      </c>
    </row>
    <row r="15" spans="2:9" x14ac:dyDescent="0.3">
      <c r="B15" s="14"/>
      <c r="C15" s="16"/>
      <c r="D15" s="27">
        <v>45422</v>
      </c>
      <c r="E15" s="12" t="s">
        <v>211</v>
      </c>
      <c r="F15" s="16">
        <v>99293.82</v>
      </c>
    </row>
    <row r="16" spans="2:9" x14ac:dyDescent="0.3">
      <c r="B16" s="14"/>
      <c r="C16" s="16"/>
      <c r="D16" s="27">
        <v>45422</v>
      </c>
      <c r="E16" s="12" t="s">
        <v>211</v>
      </c>
      <c r="F16" s="12">
        <v>125680.68</v>
      </c>
    </row>
    <row r="17" spans="1:21" x14ac:dyDescent="0.3">
      <c r="B17" s="14"/>
      <c r="C17" s="16"/>
      <c r="D17" s="89"/>
      <c r="E17" s="88"/>
      <c r="F17" s="88"/>
    </row>
    <row r="18" spans="1:21" x14ac:dyDescent="0.3">
      <c r="B18" s="14"/>
      <c r="C18" s="16"/>
      <c r="D18" s="88"/>
      <c r="E18" s="88"/>
      <c r="F18" s="93">
        <f>SUM(F14:F17)</f>
        <v>308821.38</v>
      </c>
    </row>
    <row r="19" spans="1:21" x14ac:dyDescent="0.3">
      <c r="B19" s="14"/>
      <c r="C19" s="16"/>
      <c r="D19" s="88"/>
      <c r="E19" s="91"/>
      <c r="F19" s="88"/>
      <c r="J19" s="12"/>
    </row>
    <row r="20" spans="1:21" x14ac:dyDescent="0.3">
      <c r="B20" s="16"/>
      <c r="C20" s="16"/>
      <c r="D20" s="88"/>
      <c r="E20" s="88"/>
      <c r="F20" s="88"/>
      <c r="J20" s="12"/>
    </row>
    <row r="21" spans="1:21" x14ac:dyDescent="0.3">
      <c r="B21" s="16"/>
      <c r="C21" s="16"/>
      <c r="D21" s="88"/>
      <c r="E21" s="88"/>
      <c r="J21" s="12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100" t="s">
        <v>129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66"/>
    </row>
    <row r="25" spans="1:21" x14ac:dyDescent="0.3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">
      <c r="A26" s="71"/>
      <c r="B26" s="27">
        <v>45331</v>
      </c>
      <c r="C26" s="3">
        <v>1150796.302490999</v>
      </c>
      <c r="D26" s="3">
        <v>3627289.3592710043</v>
      </c>
      <c r="E26" s="3">
        <v>3712544.5720179998</v>
      </c>
      <c r="F26" s="3">
        <v>3457843.8937869989</v>
      </c>
      <c r="G26" s="3">
        <v>2900185.0109100072</v>
      </c>
      <c r="H26" s="3">
        <v>2841218.432091997</v>
      </c>
      <c r="I26" s="3">
        <v>7103807.1195580028</v>
      </c>
      <c r="J26" s="12">
        <v>6587693.5086429985</v>
      </c>
      <c r="K26" s="12">
        <v>15405364.865447022</v>
      </c>
      <c r="L26" s="12">
        <v>41128188.105019167</v>
      </c>
      <c r="M26" s="12">
        <v>22551185.951115992</v>
      </c>
      <c r="N26" s="12">
        <v>23804128.548858993</v>
      </c>
      <c r="O26" s="12">
        <v>3021635.639477998</v>
      </c>
      <c r="P26" s="36">
        <f t="shared" ref="P26:P27" si="1">SUM(C26:O26)</f>
        <v>137291881.30868918</v>
      </c>
      <c r="Q26" s="3"/>
      <c r="R26" s="3"/>
      <c r="S26" s="3"/>
      <c r="T26" s="3"/>
      <c r="U26" s="3"/>
    </row>
    <row r="27" spans="1:21" x14ac:dyDescent="0.3">
      <c r="A27" s="71"/>
      <c r="B27" s="27">
        <v>45362</v>
      </c>
      <c r="C27" s="3">
        <v>1100981.7552039996</v>
      </c>
      <c r="D27" s="3">
        <v>3433822.7706700028</v>
      </c>
      <c r="E27" s="3">
        <v>3537323.1960579981</v>
      </c>
      <c r="F27" s="3">
        <v>3272432.0879660016</v>
      </c>
      <c r="G27" s="3">
        <v>2761588.7156550018</v>
      </c>
      <c r="H27" s="3">
        <v>2715014.6887100008</v>
      </c>
      <c r="I27" s="3">
        <v>6811018.1050940063</v>
      </c>
      <c r="J27" s="12">
        <v>6390465.8099739933</v>
      </c>
      <c r="K27" s="12">
        <v>14785278.534552004</v>
      </c>
      <c r="L27" s="12">
        <v>39802791.912352026</v>
      </c>
      <c r="M27" s="12">
        <v>21671669.136150986</v>
      </c>
      <c r="N27" s="12">
        <v>22948361.182563037</v>
      </c>
      <c r="O27" s="12">
        <v>2874778.3664640035</v>
      </c>
      <c r="P27" s="36">
        <f t="shared" si="1"/>
        <v>132105526.26141305</v>
      </c>
      <c r="Q27" s="3"/>
      <c r="R27" s="3"/>
      <c r="S27" s="3"/>
      <c r="T27" s="3"/>
      <c r="U27" s="3"/>
    </row>
    <row r="28" spans="1:21" x14ac:dyDescent="0.3">
      <c r="A28" s="71"/>
      <c r="B28" s="27">
        <v>45391</v>
      </c>
      <c r="C28" s="3">
        <v>1034239.0232300004</v>
      </c>
      <c r="D28" s="3">
        <v>3258514.2825730015</v>
      </c>
      <c r="E28" s="3">
        <v>3320477.6947020018</v>
      </c>
      <c r="F28" s="3">
        <v>3120043.9248019988</v>
      </c>
      <c r="G28" s="3">
        <v>2642745.6740409941</v>
      </c>
      <c r="H28" s="3">
        <v>2587071.0027339971</v>
      </c>
      <c r="I28" s="3">
        <v>6493633.2312690001</v>
      </c>
      <c r="J28" s="3">
        <v>6117891.2281859973</v>
      </c>
      <c r="K28" s="3">
        <v>14174762.632905988</v>
      </c>
      <c r="L28" s="3">
        <v>38265552.528482944</v>
      </c>
      <c r="M28" s="3">
        <v>20893816.839873064</v>
      </c>
      <c r="N28" s="3">
        <v>21959188.472811021</v>
      </c>
      <c r="O28" s="3">
        <v>2731164.1193480017</v>
      </c>
      <c r="P28" s="36">
        <f>SUM(C28:O28)</f>
        <v>126599100.65495802</v>
      </c>
      <c r="Q28" s="3"/>
      <c r="R28" s="3"/>
      <c r="S28" s="3"/>
      <c r="T28" s="3"/>
      <c r="U28" s="3"/>
    </row>
    <row r="29" spans="1:21" x14ac:dyDescent="0.3">
      <c r="A29" s="71"/>
      <c r="B29" s="27">
        <v>45422</v>
      </c>
      <c r="C29" s="3">
        <v>922539.82951800048</v>
      </c>
      <c r="D29" s="3">
        <v>2994084.7891919999</v>
      </c>
      <c r="E29" s="3">
        <v>3024352.1777909975</v>
      </c>
      <c r="F29" s="3">
        <v>2863311.7463109968</v>
      </c>
      <c r="G29" s="3">
        <v>2364152.077490998</v>
      </c>
      <c r="H29" s="3">
        <v>2385405.771610003</v>
      </c>
      <c r="I29" s="3">
        <v>5843543.3242419958</v>
      </c>
      <c r="J29" s="3">
        <v>5569778.6474880017</v>
      </c>
      <c r="K29" s="3">
        <v>13060751.919256983</v>
      </c>
      <c r="L29" s="3">
        <v>35070699.785420932</v>
      </c>
      <c r="M29" s="3">
        <v>19313302.021676023</v>
      </c>
      <c r="N29" s="3">
        <v>20226935.990080014</v>
      </c>
      <c r="O29" s="3">
        <v>2497785.5032460005</v>
      </c>
      <c r="P29" s="36">
        <f>SUM(C29:O29)</f>
        <v>116136643.58332293</v>
      </c>
      <c r="Q29" s="3"/>
      <c r="R29" s="3"/>
      <c r="S29" s="3"/>
      <c r="T29" s="8"/>
      <c r="U29" s="8"/>
    </row>
    <row r="30" spans="1:21" x14ac:dyDescent="0.3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">
      <c r="A31" s="99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 x14ac:dyDescent="0.3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 x14ac:dyDescent="0.3">
      <c r="B34" s="8" t="s">
        <v>2</v>
      </c>
      <c r="C34" s="3">
        <v>30175.165897000003</v>
      </c>
      <c r="D34" s="3">
        <v>62717.620738000005</v>
      </c>
      <c r="E34" s="3">
        <v>51109.259988999998</v>
      </c>
      <c r="F34" s="3">
        <v>76275.480416000006</v>
      </c>
      <c r="G34" s="3">
        <v>77156.102954000002</v>
      </c>
      <c r="H34" s="3">
        <v>48701.059908999996</v>
      </c>
      <c r="I34" s="3">
        <v>191208.85145400002</v>
      </c>
      <c r="J34" s="3">
        <v>138437.22530600001</v>
      </c>
      <c r="K34" s="3">
        <v>270851.68945100001</v>
      </c>
      <c r="L34" s="3">
        <v>713471.2106179999</v>
      </c>
      <c r="M34" s="3">
        <v>332054.98104299989</v>
      </c>
      <c r="N34" s="3">
        <v>341761.72923300014</v>
      </c>
      <c r="O34" s="3">
        <v>77688.312286</v>
      </c>
      <c r="P34" s="3">
        <f>SUM(C34:O34)</f>
        <v>2411608.6892939992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10227.194683</v>
      </c>
      <c r="D35" s="3">
        <v>7878.3254219999999</v>
      </c>
      <c r="E35" s="3">
        <v>32319.462153</v>
      </c>
      <c r="F35" s="3">
        <v>15610.142947</v>
      </c>
      <c r="G35" s="3">
        <v>35247.386404000004</v>
      </c>
      <c r="H35" s="3">
        <v>9028.5026389999985</v>
      </c>
      <c r="I35" s="3">
        <v>89171.74290599997</v>
      </c>
      <c r="J35" s="3">
        <v>28287.485661999999</v>
      </c>
      <c r="K35" s="3">
        <v>171635.24363199994</v>
      </c>
      <c r="L35" s="3">
        <v>248529.255848</v>
      </c>
      <c r="M35" s="3">
        <v>134841.82994799997</v>
      </c>
      <c r="N35" s="3">
        <v>162971.82518299995</v>
      </c>
      <c r="O35" s="3">
        <v>8844.3742259999999</v>
      </c>
      <c r="P35" s="3">
        <f>SUM(C35:O35)</f>
        <v>954592.77165299992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1873.9873270000001</v>
      </c>
      <c r="D36" s="3">
        <v>2992.4600260000002</v>
      </c>
      <c r="E36" s="3">
        <v>11247.110118000001</v>
      </c>
      <c r="F36" s="3">
        <v>5147.6941980000001</v>
      </c>
      <c r="G36" s="3">
        <v>8989.4939859999995</v>
      </c>
      <c r="H36" s="3">
        <v>11658.319785</v>
      </c>
      <c r="I36" s="3">
        <v>43845.710405000005</v>
      </c>
      <c r="J36" s="3">
        <v>33657.865598999997</v>
      </c>
      <c r="K36" s="3">
        <v>44845.881129000001</v>
      </c>
      <c r="L36" s="3">
        <v>143935.205147</v>
      </c>
      <c r="M36" s="3">
        <v>43597.628947000005</v>
      </c>
      <c r="N36" s="3">
        <v>64910.052722000008</v>
      </c>
      <c r="O36" s="3">
        <v>4061.6091249999999</v>
      </c>
      <c r="P36" s="3">
        <f>SUM(C36:O36)</f>
        <v>420763.018514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15006.503751</v>
      </c>
      <c r="D37" s="3">
        <v>1752.693012</v>
      </c>
      <c r="E37" s="3">
        <v>9788.7934549999991</v>
      </c>
      <c r="F37" s="3">
        <v>25876.141941999998</v>
      </c>
      <c r="G37" s="3">
        <v>4915.4940370000004</v>
      </c>
      <c r="H37" s="3">
        <v>851.84451100000001</v>
      </c>
      <c r="I37" s="3">
        <v>10498.852879999999</v>
      </c>
      <c r="J37" s="3">
        <v>22084.975559999999</v>
      </c>
      <c r="K37" s="3">
        <v>11558.456991999999</v>
      </c>
      <c r="L37" s="3">
        <v>92750.01843500002</v>
      </c>
      <c r="M37" s="3">
        <v>6283.0156050000005</v>
      </c>
      <c r="N37" s="3">
        <v>43331.065963999994</v>
      </c>
      <c r="O37" s="3">
        <v>0</v>
      </c>
      <c r="P37" s="3">
        <f>SUM(C37:O37)</f>
        <v>244697.85614399996</v>
      </c>
      <c r="Q37" s="3"/>
      <c r="R37" s="3"/>
      <c r="S37" s="3"/>
      <c r="T37" s="3"/>
      <c r="U37" s="3"/>
      <c r="V37" s="35"/>
    </row>
    <row r="38" spans="2:22" s="13" customFormat="1" x14ac:dyDescent="0.3">
      <c r="B38" s="8" t="s">
        <v>93</v>
      </c>
      <c r="C38" s="3">
        <v>395165.58783900004</v>
      </c>
      <c r="D38" s="3">
        <v>1117855.509081</v>
      </c>
      <c r="E38" s="3">
        <v>961575.84006900014</v>
      </c>
      <c r="F38" s="3">
        <v>851064.36108800001</v>
      </c>
      <c r="G38" s="3">
        <v>364445.928564</v>
      </c>
      <c r="H38" s="3">
        <v>508882.75738299999</v>
      </c>
      <c r="I38" s="3">
        <v>1372032.9694939994</v>
      </c>
      <c r="J38" s="3">
        <v>1243737.164554999</v>
      </c>
      <c r="K38" s="3">
        <v>2177504.7672779993</v>
      </c>
      <c r="L38" s="3">
        <v>5191996.221710002</v>
      </c>
      <c r="M38" s="3">
        <v>2690860.997363002</v>
      </c>
      <c r="N38" s="3">
        <v>2703180.6602540007</v>
      </c>
      <c r="O38" s="3">
        <v>498261.62884800002</v>
      </c>
      <c r="P38" s="3">
        <f>SUM(C38:O38)</f>
        <v>20076564.393526006</v>
      </c>
      <c r="Q38" s="3"/>
      <c r="R38" s="3"/>
      <c r="S38" s="3"/>
      <c r="T38" s="36"/>
      <c r="U38" s="36"/>
      <c r="V38" s="3"/>
    </row>
    <row r="39" spans="2:22" s="13" customFormat="1" x14ac:dyDescent="0.3">
      <c r="B39" s="8"/>
      <c r="C39" s="36">
        <f t="shared" ref="C39:O39" si="3">SUM(C34:C38)</f>
        <v>452448.43949700007</v>
      </c>
      <c r="D39" s="36">
        <f t="shared" si="3"/>
        <v>1193196.608279</v>
      </c>
      <c r="E39" s="36">
        <f t="shared" si="3"/>
        <v>1066040.4657840002</v>
      </c>
      <c r="F39" s="36">
        <f t="shared" si="3"/>
        <v>973973.82059100003</v>
      </c>
      <c r="G39" s="36">
        <f t="shared" si="3"/>
        <v>490754.40594500001</v>
      </c>
      <c r="H39" s="36">
        <f t="shared" si="3"/>
        <v>579122.48422700004</v>
      </c>
      <c r="I39" s="36">
        <f t="shared" si="3"/>
        <v>1706758.1271389993</v>
      </c>
      <c r="J39" s="36">
        <f t="shared" si="3"/>
        <v>1466204.7166819989</v>
      </c>
      <c r="K39" s="36">
        <f t="shared" si="3"/>
        <v>2676396.0384819992</v>
      </c>
      <c r="L39" s="36">
        <f t="shared" si="3"/>
        <v>6390681.9117580019</v>
      </c>
      <c r="M39" s="36">
        <f t="shared" si="3"/>
        <v>3207638.4529060018</v>
      </c>
      <c r="N39" s="36">
        <f t="shared" si="3"/>
        <v>3316155.3333560005</v>
      </c>
      <c r="O39" s="36">
        <f t="shared" si="3"/>
        <v>588855.92448500008</v>
      </c>
      <c r="P39" s="36">
        <f>SUM(P34:P38)</f>
        <v>24108226.729131006</v>
      </c>
      <c r="Q39" s="36"/>
      <c r="R39" s="36"/>
      <c r="S39" s="36"/>
      <c r="T39" s="8"/>
      <c r="U39" s="8"/>
      <c r="V39" s="3"/>
    </row>
    <row r="40" spans="2:22" s="13" customFormat="1" x14ac:dyDescent="0.3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 x14ac:dyDescent="0.3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833.11345500000016</v>
      </c>
      <c r="E45" s="3">
        <v>57.501161000000003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890.61461600000018</v>
      </c>
      <c r="Q45" s="36"/>
      <c r="R45" s="36"/>
      <c r="S45" s="36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2783.6985549999999</v>
      </c>
      <c r="E46" s="3">
        <v>0</v>
      </c>
      <c r="F46" s="3">
        <v>0</v>
      </c>
      <c r="G46" s="3">
        <v>3906.199478</v>
      </c>
      <c r="H46" s="3">
        <v>0</v>
      </c>
      <c r="I46" s="3">
        <v>5481.1289209999995</v>
      </c>
      <c r="J46" s="3">
        <v>14780.698544999997</v>
      </c>
      <c r="K46" s="3">
        <v>1359.6062209999996</v>
      </c>
      <c r="L46" s="3">
        <v>31951.781396999999</v>
      </c>
      <c r="M46" s="3">
        <v>18386.150271999999</v>
      </c>
      <c r="N46" s="3">
        <v>7073.9286239999992</v>
      </c>
      <c r="O46" s="3">
        <v>0</v>
      </c>
      <c r="P46" s="3">
        <f>SUM(C46:O46)</f>
        <v>85723.192012999993</v>
      </c>
      <c r="Q46" s="36"/>
      <c r="R46" s="36"/>
      <c r="S46" s="36"/>
      <c r="T46" s="8"/>
      <c r="U46" s="8"/>
      <c r="V46" s="3"/>
    </row>
    <row r="47" spans="2:22" s="13" customFormat="1" x14ac:dyDescent="0.3">
      <c r="B47" s="8" t="s">
        <v>93</v>
      </c>
      <c r="C47" s="3">
        <v>447541.49977399997</v>
      </c>
      <c r="D47" s="3">
        <v>1105429.4877190003</v>
      </c>
      <c r="E47" s="3">
        <v>1082811.8033279998</v>
      </c>
      <c r="F47" s="3">
        <v>1128946.6368290004</v>
      </c>
      <c r="G47" s="3">
        <v>670328.9486690003</v>
      </c>
      <c r="H47" s="3">
        <v>517243.16763099987</v>
      </c>
      <c r="I47" s="3">
        <v>1850190.0248220002</v>
      </c>
      <c r="J47" s="3">
        <v>1262950.2792169992</v>
      </c>
      <c r="K47" s="3">
        <v>2397177.225891999</v>
      </c>
      <c r="L47" s="3">
        <v>5662832.0262700031</v>
      </c>
      <c r="M47" s="3">
        <v>3061067.5826480016</v>
      </c>
      <c r="N47" s="3">
        <v>2551020.2437939998</v>
      </c>
      <c r="O47" s="3">
        <v>492935.09328499995</v>
      </c>
      <c r="P47" s="3">
        <f>SUM(C47:O47)</f>
        <v>22230474.019878007</v>
      </c>
      <c r="Q47" s="36"/>
      <c r="R47" s="36"/>
      <c r="S47" s="36"/>
      <c r="T47" s="8"/>
      <c r="U47" s="8"/>
      <c r="V47" s="3"/>
    </row>
    <row r="48" spans="2:22" s="13" customFormat="1" x14ac:dyDescent="0.3">
      <c r="B48" s="8"/>
      <c r="C48" s="36">
        <f t="shared" ref="C48:O48" si="5">SUM(C43:C47)</f>
        <v>447541.49977399997</v>
      </c>
      <c r="D48" s="36">
        <f t="shared" si="5"/>
        <v>1109046.2997290003</v>
      </c>
      <c r="E48" s="36">
        <f t="shared" si="5"/>
        <v>1082869.3044889998</v>
      </c>
      <c r="F48" s="36">
        <f t="shared" si="5"/>
        <v>1128946.6368290004</v>
      </c>
      <c r="G48" s="36">
        <f t="shared" si="5"/>
        <v>674235.14814700035</v>
      </c>
      <c r="H48" s="36">
        <f t="shared" si="5"/>
        <v>517243.16763099987</v>
      </c>
      <c r="I48" s="36">
        <f t="shared" si="5"/>
        <v>1855671.1537430002</v>
      </c>
      <c r="J48" s="36">
        <f t="shared" si="5"/>
        <v>1277730.9777619992</v>
      </c>
      <c r="K48" s="36">
        <f t="shared" si="5"/>
        <v>2398536.8321129992</v>
      </c>
      <c r="L48" s="36">
        <f t="shared" si="5"/>
        <v>5694783.807667003</v>
      </c>
      <c r="M48" s="36">
        <f t="shared" si="5"/>
        <v>3079453.7329200017</v>
      </c>
      <c r="N48" s="36">
        <f t="shared" si="5"/>
        <v>2558094.1724179997</v>
      </c>
      <c r="O48" s="36">
        <f t="shared" si="5"/>
        <v>492935.09328499995</v>
      </c>
      <c r="P48" s="36">
        <f>SUM(P43:P47)</f>
        <v>22317087.826507006</v>
      </c>
      <c r="Q48" s="36"/>
      <c r="R48" s="36"/>
      <c r="S48" s="36"/>
      <c r="T48" s="8"/>
      <c r="U48" s="8"/>
      <c r="V48" s="3"/>
    </row>
    <row r="49" spans="2:36" x14ac:dyDescent="0.3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B143"/>
  <sheetViews>
    <sheetView showGridLines="0" topLeftCell="CK1" zoomScale="85" zoomScaleNormal="85" workbookViewId="0">
      <selection activeCell="CV8" sqref="CV8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6" bestFit="1" customWidth="1"/>
    <col min="4" max="4" width="12.6640625" style="13" bestFit="1" customWidth="1"/>
    <col min="5" max="5" width="1.88671875" style="20" customWidth="1"/>
    <col min="6" max="6" width="44.44140625" style="20" bestFit="1" customWidth="1"/>
    <col min="7" max="7" width="17" style="1" hidden="1" customWidth="1"/>
    <col min="8" max="44" width="17.88671875" style="1" hidden="1" customWidth="1"/>
    <col min="45" max="48" width="17.88671875" style="1" customWidth="1"/>
    <col min="49" max="60" width="19.5546875" style="1" bestFit="1" customWidth="1"/>
    <col min="61" max="61" width="19.5546875" style="1" customWidth="1"/>
    <col min="62" max="62" width="61.33203125" style="1" bestFit="1" customWidth="1"/>
    <col min="63" max="63" width="14.109375" style="1" hidden="1" customWidth="1"/>
    <col min="64" max="65" width="14.44140625" style="1" hidden="1" customWidth="1"/>
    <col min="66" max="85" width="18" style="1" hidden="1" customWidth="1"/>
    <col min="86" max="102" width="18" style="1" bestFit="1" customWidth="1"/>
    <col min="103" max="103" width="18" style="1" customWidth="1"/>
    <col min="104" max="104" width="18.109375" style="1" bestFit="1" customWidth="1"/>
    <col min="105" max="105" width="8" style="1" bestFit="1" customWidth="1"/>
    <col min="106" max="106" width="8.88671875" style="1" bestFit="1" customWidth="1"/>
    <col min="107" max="16384" width="8.6640625" style="1"/>
  </cols>
  <sheetData>
    <row r="1" spans="1:106" x14ac:dyDescent="0.3">
      <c r="BH1" s="98"/>
      <c r="BU1" s="90" t="s">
        <v>205</v>
      </c>
      <c r="BV1" s="90" t="s">
        <v>205</v>
      </c>
      <c r="BW1" s="90" t="s">
        <v>205</v>
      </c>
      <c r="BX1" s="90" t="s">
        <v>205</v>
      </c>
      <c r="BY1" s="90" t="s">
        <v>205</v>
      </c>
      <c r="BZ1" s="90" t="s">
        <v>205</v>
      </c>
      <c r="CA1" s="90" t="s">
        <v>205</v>
      </c>
      <c r="CB1" s="90" t="s">
        <v>205</v>
      </c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71"/>
    </row>
    <row r="2" spans="1:106" x14ac:dyDescent="0.3">
      <c r="B2" s="42"/>
      <c r="C2" s="77"/>
      <c r="D2" s="42"/>
      <c r="E2" s="43"/>
      <c r="F2" s="13"/>
      <c r="G2" s="102" t="s">
        <v>116</v>
      </c>
      <c r="H2" s="102"/>
      <c r="I2" s="102"/>
      <c r="J2" s="102"/>
      <c r="K2" s="102"/>
      <c r="L2" s="102"/>
      <c r="M2" s="102"/>
      <c r="N2" s="102"/>
      <c r="O2" s="102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71"/>
      <c r="BJ2" s="71"/>
      <c r="BK2" s="75" t="s">
        <v>174</v>
      </c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95"/>
      <c r="CZ2" s="103" t="s">
        <v>138</v>
      </c>
      <c r="DA2" s="104"/>
      <c r="DB2" s="105"/>
    </row>
    <row r="3" spans="1:106" x14ac:dyDescent="0.3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H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43"/>
      <c r="BJ3" s="43"/>
      <c r="BK3" s="75" t="s">
        <v>175</v>
      </c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95"/>
      <c r="CZ3" s="51" t="s">
        <v>130</v>
      </c>
      <c r="DA3" s="51" t="s">
        <v>135</v>
      </c>
      <c r="DB3" s="51" t="s">
        <v>136</v>
      </c>
    </row>
    <row r="4" spans="1:106" x14ac:dyDescent="0.3">
      <c r="A4" s="44">
        <v>43770</v>
      </c>
      <c r="B4" s="3">
        <v>38924808.920000054</v>
      </c>
      <c r="C4" s="69">
        <f>(_xlfn.DAYS('Capa Final'!$C$3,'Razões de Garantia'!A4)/30)-1</f>
        <v>53.733333333333334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H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73"/>
      <c r="BJ4" s="73"/>
      <c r="BK4" s="74">
        <v>44237</v>
      </c>
      <c r="BL4" s="74">
        <v>44264</v>
      </c>
      <c r="BM4" s="74">
        <v>44298</v>
      </c>
      <c r="BN4" s="74">
        <v>44327</v>
      </c>
      <c r="BO4" s="74">
        <v>44358</v>
      </c>
      <c r="BP4" s="74">
        <v>44389</v>
      </c>
      <c r="BQ4" s="74">
        <v>44418</v>
      </c>
      <c r="BR4" s="74">
        <v>44449</v>
      </c>
      <c r="BS4" s="74">
        <v>44480</v>
      </c>
      <c r="BT4" s="74">
        <v>44511</v>
      </c>
      <c r="BU4" s="74">
        <v>44539</v>
      </c>
      <c r="BV4" s="74">
        <v>44572</v>
      </c>
      <c r="BW4" s="74">
        <v>44601</v>
      </c>
      <c r="BX4" s="74">
        <v>44630</v>
      </c>
      <c r="BY4" s="74">
        <v>44662</v>
      </c>
      <c r="BZ4" s="74">
        <v>44691</v>
      </c>
      <c r="CA4" s="74">
        <v>44721</v>
      </c>
      <c r="CB4" s="74">
        <v>44753</v>
      </c>
      <c r="CC4" s="74">
        <v>44782</v>
      </c>
      <c r="CD4" s="74">
        <v>44816</v>
      </c>
      <c r="CE4" s="74">
        <v>44845</v>
      </c>
      <c r="CF4" s="74">
        <v>44875</v>
      </c>
      <c r="CG4" s="74">
        <v>44904</v>
      </c>
      <c r="CH4" s="74">
        <v>44936</v>
      </c>
      <c r="CI4" s="74">
        <v>44966</v>
      </c>
      <c r="CJ4" s="74">
        <v>44994</v>
      </c>
      <c r="CK4" s="74">
        <v>45028</v>
      </c>
      <c r="CL4" s="74">
        <v>45056</v>
      </c>
      <c r="CM4" s="74">
        <v>45089</v>
      </c>
      <c r="CN4" s="74">
        <v>45118</v>
      </c>
      <c r="CO4" s="74">
        <v>45147</v>
      </c>
      <c r="CP4" s="74">
        <v>45181</v>
      </c>
      <c r="CQ4" s="74">
        <v>45209</v>
      </c>
      <c r="CR4" s="74">
        <v>45240</v>
      </c>
      <c r="CS4" s="74">
        <v>45271</v>
      </c>
      <c r="CT4" s="74">
        <v>45301</v>
      </c>
      <c r="CU4" s="74">
        <v>45331</v>
      </c>
      <c r="CV4" s="74">
        <v>45362</v>
      </c>
      <c r="CW4" s="74">
        <v>45391</v>
      </c>
      <c r="CX4" s="74">
        <v>45422</v>
      </c>
      <c r="CY4" s="96"/>
      <c r="CZ4" s="52">
        <v>1</v>
      </c>
      <c r="DA4" s="53">
        <v>7.4999999999999997E-3</v>
      </c>
      <c r="DB4" s="53">
        <v>0.01</v>
      </c>
    </row>
    <row r="5" spans="1:106" x14ac:dyDescent="0.3">
      <c r="A5" s="44">
        <v>43800</v>
      </c>
      <c r="B5" s="3">
        <v>124635322.41000016</v>
      </c>
      <c r="C5" s="69">
        <f>(_xlfn.DAYS('Capa Final'!$C$3,'Razões de Garantia'!A5)/30)-1</f>
        <v>52.733333333333334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f>SUM('Capa Final'!$C$37:$C$38)+SUM('Capa Final'!$C$46:$C$47)</f>
        <v>857713.59136399999</v>
      </c>
      <c r="BI5" s="20"/>
      <c r="BJ5" s="38" t="s">
        <v>177</v>
      </c>
      <c r="BK5" s="20">
        <f>U6+U15+U24+U33+U42+U51+U60</f>
        <v>320668.64416699996</v>
      </c>
      <c r="BL5" s="20">
        <f>V6+V15+V24+V33+V42+V51+V60+V69</f>
        <v>250731.07251400003</v>
      </c>
      <c r="BM5" s="20">
        <f>W6+W15+W24+W33+W42+W51+W60+W69+W78</f>
        <v>1341038.3369740001</v>
      </c>
      <c r="BN5" s="20">
        <f>X6+X15+X24+X33+X42+X51+X60+X69+X78+X87</f>
        <v>1498867.1788479998</v>
      </c>
      <c r="BO5" s="20">
        <f>Y6+Y15+Y24+Y33+Y42+Y51+Y60+Y69+Y78+Y87+Y96</f>
        <v>1862368.5810830002</v>
      </c>
      <c r="BP5" s="20">
        <f>Z6+Z15+Z24+Z33+Z42+Z51+Z60+Z69+Z78+Z87+Z96+Z105</f>
        <v>1661974.8797579999</v>
      </c>
      <c r="BQ5" s="20">
        <f t="shared" ref="BQ5:CW5" si="7">AA6+AA15+AA24+AA33+AA42+AA51+AA60+AA69+AA78+AA87+AA96+AA105+AA114</f>
        <v>3354751.1847930001</v>
      </c>
      <c r="BR5" s="20">
        <f t="shared" si="7"/>
        <v>2138008.7625599997</v>
      </c>
      <c r="BS5" s="20">
        <f t="shared" si="7"/>
        <v>1799977.3733440002</v>
      </c>
      <c r="BT5" s="20">
        <f t="shared" si="7"/>
        <v>2137182.3154779999</v>
      </c>
      <c r="BU5" s="20">
        <f t="shared" si="7"/>
        <v>1256482.1290470001</v>
      </c>
      <c r="BV5" s="20">
        <f t="shared" si="7"/>
        <v>1227886.762506</v>
      </c>
      <c r="BW5" s="20">
        <f t="shared" si="7"/>
        <v>1350405.9052700002</v>
      </c>
      <c r="BX5" s="20">
        <f t="shared" si="7"/>
        <v>991176.22347900004</v>
      </c>
      <c r="BY5" s="20">
        <f t="shared" si="7"/>
        <v>951026.37112900009</v>
      </c>
      <c r="BZ5" s="20">
        <f t="shared" si="7"/>
        <v>1247335.071767</v>
      </c>
      <c r="CA5" s="20">
        <f t="shared" si="7"/>
        <v>801214.25869599998</v>
      </c>
      <c r="CB5" s="20">
        <f t="shared" si="7"/>
        <v>799373.37436100002</v>
      </c>
      <c r="CC5" s="20">
        <f t="shared" si="7"/>
        <v>1306261.3744880001</v>
      </c>
      <c r="CD5" s="20">
        <f t="shared" si="7"/>
        <v>869096.86458100006</v>
      </c>
      <c r="CE5" s="20">
        <f t="shared" si="7"/>
        <v>911255.75852300005</v>
      </c>
      <c r="CF5" s="20">
        <f t="shared" si="7"/>
        <v>361014.90022199997</v>
      </c>
      <c r="CG5" s="20">
        <f t="shared" si="7"/>
        <v>699757.51509400003</v>
      </c>
      <c r="CH5" s="20">
        <f t="shared" si="7"/>
        <v>925022.49587800005</v>
      </c>
      <c r="CI5" s="20">
        <f t="shared" si="7"/>
        <v>705853.20497199998</v>
      </c>
      <c r="CJ5" s="20">
        <f t="shared" si="7"/>
        <v>474960.72356999997</v>
      </c>
      <c r="CK5" s="20">
        <f t="shared" si="7"/>
        <v>475957.78966500011</v>
      </c>
      <c r="CL5" s="20">
        <f t="shared" si="7"/>
        <v>377404.98641600006</v>
      </c>
      <c r="CM5" s="20">
        <f t="shared" si="7"/>
        <v>414389.81759200001</v>
      </c>
      <c r="CN5" s="20">
        <f t="shared" si="7"/>
        <v>765557.97734700004</v>
      </c>
      <c r="CO5" s="20">
        <f t="shared" si="7"/>
        <v>432938.117753</v>
      </c>
      <c r="CP5" s="20">
        <f t="shared" si="7"/>
        <v>561132.89704200008</v>
      </c>
      <c r="CQ5" s="20">
        <f t="shared" si="7"/>
        <v>451988.55549200001</v>
      </c>
      <c r="CR5" s="20">
        <f t="shared" si="7"/>
        <v>396067.75929100002</v>
      </c>
      <c r="CS5" s="20">
        <f t="shared" si="7"/>
        <v>407073.18984799995</v>
      </c>
      <c r="CT5" s="20">
        <f t="shared" si="7"/>
        <v>342938.22045900003</v>
      </c>
      <c r="CU5" s="20">
        <f t="shared" si="7"/>
        <v>276009.55703700002</v>
      </c>
      <c r="CV5" s="20">
        <f t="shared" si="7"/>
        <v>286258.52648100001</v>
      </c>
      <c r="CW5" s="20">
        <f t="shared" si="7"/>
        <v>614448.80699900002</v>
      </c>
      <c r="CX5" s="20">
        <f t="shared" ref="CX5" si="8">BI6+BI15+BI24+BI33+BI42+BI51+BI60+BI69+BI78+BI87+BI96+BI105+BI114</f>
        <v>0</v>
      </c>
      <c r="CY5" s="20"/>
      <c r="CZ5" s="52">
        <v>2</v>
      </c>
      <c r="DA5" s="53">
        <v>7.4999999999999997E-3</v>
      </c>
      <c r="DB5" s="53">
        <v>0.01</v>
      </c>
    </row>
    <row r="6" spans="1:106" x14ac:dyDescent="0.3">
      <c r="A6" s="44">
        <v>43831</v>
      </c>
      <c r="B6" s="3">
        <v>103189240.17000008</v>
      </c>
      <c r="C6" s="69">
        <f>(_xlfn.DAYS('Capa Final'!$C$3,'Razões de Garantia'!A6)/30)-1</f>
        <v>51.7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f>'Capa Final'!$C$37+'Capa Final'!$C$46</f>
        <v>15006.503751</v>
      </c>
      <c r="BI6" s="20"/>
      <c r="BJ6" s="38" t="s">
        <v>178</v>
      </c>
      <c r="BK6" s="20">
        <v>258854600.16</v>
      </c>
      <c r="BL6" s="20">
        <v>276666536.63</v>
      </c>
      <c r="BM6" s="20">
        <v>340605076.26999998</v>
      </c>
      <c r="BN6" s="20">
        <v>534095993.26996452</v>
      </c>
      <c r="BO6" s="20">
        <v>641520194.49852157</v>
      </c>
      <c r="BP6" s="20">
        <v>731957639.70347869</v>
      </c>
      <c r="BQ6" s="20">
        <v>692651836.25301754</v>
      </c>
      <c r="BR6" s="20">
        <v>632286018.95792949</v>
      </c>
      <c r="BS6" s="20">
        <v>561543827.23952401</v>
      </c>
      <c r="BT6" s="20">
        <v>492625722.73133183</v>
      </c>
      <c r="BU6" s="20">
        <v>436877562.51072329</v>
      </c>
      <c r="BV6" s="20">
        <v>387724191.16031766</v>
      </c>
      <c r="BW6" s="20">
        <v>356848780.04299706</v>
      </c>
      <c r="BX6" s="20">
        <v>333336028.03410596</v>
      </c>
      <c r="BY6" s="20">
        <v>322333213.14798307</v>
      </c>
      <c r="BZ6" s="20">
        <v>314777321.35609931</v>
      </c>
      <c r="CA6" s="20">
        <v>307736343.09950012</v>
      </c>
      <c r="CB6" s="20">
        <v>300649038.51759779</v>
      </c>
      <c r="CC6" s="20">
        <v>291587057.56152797</v>
      </c>
      <c r="CD6" s="20">
        <v>281072020.94402742</v>
      </c>
      <c r="CE6" s="20">
        <v>271266015.99371743</v>
      </c>
      <c r="CF6" s="20">
        <v>261861599.64884424</v>
      </c>
      <c r="CG6" s="20">
        <v>251848174.23589024</v>
      </c>
      <c r="CH6" s="20">
        <v>242960409.63805017</v>
      </c>
      <c r="CI6" s="20">
        <v>242960409.63805017</v>
      </c>
      <c r="CJ6" s="20">
        <v>236592761.51949146</v>
      </c>
      <c r="CK6" s="20">
        <v>224156277.73652673</v>
      </c>
      <c r="CL6" s="20">
        <v>218565596.88214469</v>
      </c>
      <c r="CM6" s="20">
        <v>212810835.05893371</v>
      </c>
      <c r="CN6" s="20">
        <v>207439593.89491519</v>
      </c>
      <c r="CO6" s="20">
        <v>201762078.57824117</v>
      </c>
      <c r="CP6" s="20">
        <v>193907383.40529197</v>
      </c>
      <c r="CQ6" s="20">
        <v>179517555.31827399</v>
      </c>
      <c r="CR6" s="20">
        <v>179517555.31827399</v>
      </c>
      <c r="CS6" s="20">
        <v>172420885.36658111</v>
      </c>
      <c r="CT6" s="20">
        <v>165034493.60209578</v>
      </c>
      <c r="CU6" s="20">
        <v>155420458.88963193</v>
      </c>
      <c r="CV6" s="20">
        <v>148862503.14337689</v>
      </c>
      <c r="CW6" s="20">
        <v>143068835.97012186</v>
      </c>
      <c r="CX6" s="20">
        <f>SUM('Capa Final'!$C$26:$O$26)</f>
        <v>137291881.30868918</v>
      </c>
      <c r="CY6" s="20"/>
      <c r="CZ6" s="52">
        <v>3</v>
      </c>
      <c r="DA6" s="53">
        <v>7.4999999999999997E-3</v>
      </c>
      <c r="DB6" s="53">
        <v>0.01</v>
      </c>
    </row>
    <row r="7" spans="1:106" x14ac:dyDescent="0.3">
      <c r="A7" s="47">
        <v>43862</v>
      </c>
      <c r="B7" s="12">
        <v>94394904.259999782</v>
      </c>
      <c r="C7" s="69">
        <f>(_xlfn.DAYS('Capa Final'!$C$3,'Razões de Garantia'!A7)/30)-1</f>
        <v>50.666666666666664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9">X5/$B$4</f>
        <v>1.5525768154111188E-2</v>
      </c>
      <c r="Y7" s="46">
        <f t="shared" si="9"/>
        <v>1.5724465180444593E-2</v>
      </c>
      <c r="Z7" s="46">
        <f t="shared" si="9"/>
        <v>1.5858180834430132E-2</v>
      </c>
      <c r="AA7" s="46">
        <f t="shared" si="9"/>
        <v>1.6658525867851558E-2</v>
      </c>
      <c r="AB7" s="46">
        <f t="shared" si="9"/>
        <v>1.8015243595369178E-2</v>
      </c>
      <c r="AC7" s="46">
        <f t="shared" si="9"/>
        <v>1.8201473242504977E-2</v>
      </c>
      <c r="AD7" s="46">
        <f t="shared" ref="AD7:AE7" si="10">AD5/$B$4</f>
        <v>1.996623589683633E-2</v>
      </c>
      <c r="AE7" s="46">
        <f t="shared" si="10"/>
        <v>2.0042711705904988E-2</v>
      </c>
      <c r="AF7" s="46">
        <f t="shared" ref="AF7:AG7" si="11">AF5/$B$4</f>
        <v>2.0075137335548908E-2</v>
      </c>
      <c r="AG7" s="46">
        <f t="shared" si="11"/>
        <v>2.0093080697131886E-2</v>
      </c>
      <c r="AH7" s="46">
        <f t="shared" ref="AH7:AI7" si="12">AH5/$B$4</f>
        <v>2.0105383554622706E-2</v>
      </c>
      <c r="AI7" s="46">
        <f t="shared" si="12"/>
        <v>2.0372859195168506E-2</v>
      </c>
      <c r="AJ7" s="46">
        <f t="shared" ref="AJ7:AK7" si="13">AJ5/$B$4</f>
        <v>2.0611110679820879E-2</v>
      </c>
      <c r="AK7" s="46">
        <f t="shared" si="13"/>
        <v>2.061408532430116E-2</v>
      </c>
      <c r="AL7" s="46">
        <f t="shared" ref="AL7:AM7" si="14">AL5/$B$4</f>
        <v>2.0619238547722563E-2</v>
      </c>
      <c r="AM7" s="46">
        <f t="shared" si="14"/>
        <v>2.1007595083937514E-2</v>
      </c>
      <c r="AN7" s="46">
        <f t="shared" ref="AN7:AO7" si="15">AN5/$B$4</f>
        <v>2.1486680664455755E-2</v>
      </c>
      <c r="AO7" s="46">
        <f t="shared" si="15"/>
        <v>2.1562453629149346E-2</v>
      </c>
      <c r="AP7" s="46">
        <f t="shared" ref="AP7:AQ7" si="16">AP5/$B$4</f>
        <v>2.1667694106717761E-2</v>
      </c>
      <c r="AQ7" s="46">
        <f t="shared" si="16"/>
        <v>2.1843958956369335E-2</v>
      </c>
      <c r="AR7" s="46">
        <f t="shared" ref="AR7:AS7" si="17">AR5/$B$4</f>
        <v>2.1910390041010346E-2</v>
      </c>
      <c r="AS7" s="46">
        <f t="shared" si="17"/>
        <v>2.1886250207596363E-2</v>
      </c>
      <c r="AT7" s="46">
        <f t="shared" ref="AT7:AU7" si="18">AT5/$B$4</f>
        <v>2.2166213254258896E-2</v>
      </c>
      <c r="AU7" s="46">
        <f t="shared" si="18"/>
        <v>2.220179465775008E-2</v>
      </c>
      <c r="AV7" s="46">
        <f t="shared" ref="AV7:AW7" si="19">AV5/$B$4</f>
        <v>2.2638840918297275E-2</v>
      </c>
      <c r="AW7" s="46">
        <f t="shared" si="19"/>
        <v>2.2181055932823799E-2</v>
      </c>
      <c r="AX7" s="46">
        <f t="shared" ref="AX7:AY7" si="20">AX5/$B$4</f>
        <v>2.2136164451773979E-2</v>
      </c>
      <c r="AY7" s="46">
        <f t="shared" si="20"/>
        <v>2.1987010836147187E-2</v>
      </c>
      <c r="AZ7" s="46">
        <f t="shared" ref="AZ7:BD7" si="21">AZ5/$B$4</f>
        <v>2.2350884812975431E-2</v>
      </c>
      <c r="BA7" s="46">
        <f t="shared" si="21"/>
        <v>2.2395974365415044E-2</v>
      </c>
      <c r="BB7" s="46">
        <f t="shared" si="21"/>
        <v>2.2132752375602385E-2</v>
      </c>
      <c r="BC7" s="46">
        <f t="shared" si="21"/>
        <v>2.2137137699351842E-2</v>
      </c>
      <c r="BD7" s="46">
        <f t="shared" si="21"/>
        <v>2.21273964397408E-2</v>
      </c>
      <c r="BE7" s="46">
        <f>BE5/$B$4</f>
        <v>2.2069662270367767E-2</v>
      </c>
      <c r="BF7" s="46">
        <f>BF5/$B$4</f>
        <v>2.2003128437579463E-2</v>
      </c>
      <c r="BG7" s="46">
        <f>BG5/$B$4</f>
        <v>2.1981341397192364E-2</v>
      </c>
      <c r="BH7" s="46">
        <f>BH5/$B$4</f>
        <v>2.203513941781474E-2</v>
      </c>
      <c r="BI7" s="46"/>
      <c r="BJ7" s="38" t="s">
        <v>91</v>
      </c>
      <c r="BK7" s="46">
        <f t="shared" ref="BK7" si="22">(1-(1-BK5/BK6)^12)</f>
        <v>1.4764711927873653E-2</v>
      </c>
      <c r="BL7" s="46">
        <f t="shared" ref="BL7:BQ7" si="23">(1-(1-BL5/BL6)^12)</f>
        <v>1.082104523660643E-2</v>
      </c>
      <c r="BM7" s="46">
        <f t="shared" si="23"/>
        <v>4.6236878011417071E-2</v>
      </c>
      <c r="BN7" s="46">
        <f t="shared" si="23"/>
        <v>3.3161392236441434E-2</v>
      </c>
      <c r="BO7" s="46">
        <f t="shared" si="23"/>
        <v>3.428578062092591E-2</v>
      </c>
      <c r="BP7" s="46">
        <f t="shared" si="23"/>
        <v>2.6909360975854502E-2</v>
      </c>
      <c r="BQ7" s="46">
        <f t="shared" si="23"/>
        <v>5.659662741787741E-2</v>
      </c>
      <c r="BR7" s="46">
        <f t="shared" ref="BR7:BS7" si="24">(1-(1-BR5/BR6)^12)</f>
        <v>3.9830548046030145E-2</v>
      </c>
      <c r="BS7" s="46">
        <f t="shared" si="24"/>
        <v>3.7793969442344255E-2</v>
      </c>
      <c r="BT7" s="46">
        <f t="shared" ref="BT7:BU7" si="25">(1-(1-BT5/BT6)^12)</f>
        <v>5.0835773711730758E-2</v>
      </c>
      <c r="BU7" s="46">
        <f t="shared" si="25"/>
        <v>3.3971881281353977E-2</v>
      </c>
      <c r="BV7" s="46">
        <f t="shared" ref="BV7:BW7" si="26">(1-(1-BV5/BV6)^12)</f>
        <v>3.7347897462907564E-2</v>
      </c>
      <c r="BW7" s="46">
        <f t="shared" si="26"/>
        <v>4.4477694615236318E-2</v>
      </c>
      <c r="BX7" s="46">
        <f t="shared" ref="BX7:BY7" si="27">(1-(1-BX5/BX6)^12)</f>
        <v>3.510424691080849E-2</v>
      </c>
      <c r="BY7" s="46">
        <f t="shared" si="27"/>
        <v>3.4836413193008009E-2</v>
      </c>
      <c r="BZ7" s="46">
        <f t="shared" ref="BZ7:CA7" si="28">(1-(1-BZ5/BZ6)^12)</f>
        <v>4.6528366076194705E-2</v>
      </c>
      <c r="CA7" s="46">
        <f t="shared" si="28"/>
        <v>3.0799357450306375E-2</v>
      </c>
      <c r="CB7" s="46">
        <f t="shared" ref="CB7:CC7" si="29">(1-(1-CB5/CB6)^12)</f>
        <v>3.1443440938323852E-2</v>
      </c>
      <c r="CC7" s="46">
        <f t="shared" si="29"/>
        <v>5.2453031607581746E-2</v>
      </c>
      <c r="CD7" s="46">
        <f t="shared" ref="CD7" si="30">(1-(1-CD5/CD6)^12)</f>
        <v>3.6480382823760316E-2</v>
      </c>
      <c r="CE7" s="46">
        <f t="shared" ref="CE7:CJ7" si="31">(1-(1-CE5/CE6)^12)</f>
        <v>3.9574725948084644E-2</v>
      </c>
      <c r="CF7" s="46">
        <f t="shared" si="31"/>
        <v>1.6418903275551289E-2</v>
      </c>
      <c r="CG7" s="46">
        <f t="shared" si="31"/>
        <v>3.2837043702224289E-2</v>
      </c>
      <c r="CH7" s="46">
        <f t="shared" si="31"/>
        <v>4.4742901155400916E-2</v>
      </c>
      <c r="CI7" s="46">
        <f t="shared" si="31"/>
        <v>3.4310928187888945E-2</v>
      </c>
      <c r="CJ7" s="46">
        <f t="shared" si="31"/>
        <v>2.382582559565094E-2</v>
      </c>
      <c r="CK7" s="46">
        <f t="shared" ref="CK7:CL7" si="32">(1-(1-CK5/CK6)^12)</f>
        <v>2.5184495170583077E-2</v>
      </c>
      <c r="CL7" s="46">
        <f t="shared" si="32"/>
        <v>2.0525168254304504E-2</v>
      </c>
      <c r="CM7" s="46">
        <f t="shared" ref="CM7:CN7" si="33">(1-(1-CM5/CM6)^12)</f>
        <v>2.3118024015591931E-2</v>
      </c>
      <c r="CN7" s="46">
        <f t="shared" si="33"/>
        <v>4.339818035967824E-2</v>
      </c>
      <c r="CO7" s="46">
        <f t="shared" ref="CO7" si="34">(1-(1-CO5/CO6)^12)</f>
        <v>2.5447697607448583E-2</v>
      </c>
      <c r="CP7" s="46">
        <f t="shared" ref="CP7:CT7" si="35">(1-(1-CP5/CP6)^12)</f>
        <v>3.4178429958103496E-2</v>
      </c>
      <c r="CQ7" s="46">
        <f t="shared" si="35"/>
        <v>2.9798648268083427E-2</v>
      </c>
      <c r="CR7" s="46">
        <f t="shared" si="35"/>
        <v>2.6156559979684357E-2</v>
      </c>
      <c r="CS7" s="46">
        <f t="shared" si="35"/>
        <v>2.796612587875158E-2</v>
      </c>
      <c r="CT7" s="46">
        <f t="shared" si="35"/>
        <v>2.4652725615431303E-2</v>
      </c>
      <c r="CU7" s="46">
        <f>(1-(1-CU5/CU6)^12)</f>
        <v>2.1103751245951097E-2</v>
      </c>
      <c r="CV7" s="46">
        <f>(1-(1-CV5/CV6)^12)</f>
        <v>2.2833173401054396E-2</v>
      </c>
      <c r="CW7" s="46">
        <f>(1-(1-CW5/CW6)^12)</f>
        <v>5.0337212263371844E-2</v>
      </c>
      <c r="CX7" s="46">
        <f>(1-(1-CX5/CX6)^12)</f>
        <v>0</v>
      </c>
      <c r="CY7" s="46"/>
      <c r="CZ7" s="52">
        <v>4</v>
      </c>
      <c r="DA7" s="53">
        <v>7.4999999999999997E-3</v>
      </c>
      <c r="DB7" s="53">
        <v>0.01</v>
      </c>
    </row>
    <row r="8" spans="1:106" x14ac:dyDescent="0.3">
      <c r="A8" s="47">
        <v>43891</v>
      </c>
      <c r="B8" s="12">
        <v>58594601.409999996</v>
      </c>
      <c r="C8" s="69">
        <f>(_xlfn.DAYS('Capa Final'!$C$3,'Razões de Garantia'!A8)/30)-1</f>
        <v>49.7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Z8" si="36">IF(H7&gt;VLOOKUP(H4,$CZ$3:$DB$75,2,0),"Gatilho atingido","Gatilho não atingido")</f>
        <v>Gatilho não atingido</v>
      </c>
      <c r="I8" s="46" t="str">
        <f t="shared" si="36"/>
        <v>Gatilho não atingido</v>
      </c>
      <c r="J8" s="46" t="str">
        <f t="shared" si="36"/>
        <v>Gatilho não atingido</v>
      </c>
      <c r="K8" s="46" t="str">
        <f t="shared" si="36"/>
        <v>Gatilho não atingido</v>
      </c>
      <c r="L8" s="46" t="str">
        <f t="shared" si="36"/>
        <v>Gatilho não atingido</v>
      </c>
      <c r="M8" s="46" t="str">
        <f t="shared" si="36"/>
        <v>Gatilho não atingido</v>
      </c>
      <c r="N8" s="46" t="str">
        <f t="shared" si="36"/>
        <v>Gatilho não atingido</v>
      </c>
      <c r="O8" s="46" t="str">
        <f t="shared" si="36"/>
        <v>Gatilho não atingido</v>
      </c>
      <c r="P8" s="46" t="str">
        <f t="shared" si="36"/>
        <v>Gatilho não atingido</v>
      </c>
      <c r="Q8" s="46" t="str">
        <f t="shared" si="36"/>
        <v>Gatilho não atingido</v>
      </c>
      <c r="R8" s="46" t="str">
        <f t="shared" si="36"/>
        <v>Gatilho não atingido</v>
      </c>
      <c r="S8" s="46" t="str">
        <f t="shared" si="36"/>
        <v>Gatilho não atingido</v>
      </c>
      <c r="T8" s="46" t="str">
        <f t="shared" si="36"/>
        <v>Gatilho não atingido</v>
      </c>
      <c r="U8" s="46" t="str">
        <f t="shared" si="36"/>
        <v>Gatilho não atingido</v>
      </c>
      <c r="V8" s="46" t="str">
        <f t="shared" si="36"/>
        <v>Gatilho não atingido</v>
      </c>
      <c r="W8" s="46" t="str">
        <f t="shared" si="36"/>
        <v>Gatilho não atingido</v>
      </c>
      <c r="X8" s="46" t="str">
        <f t="shared" si="36"/>
        <v>Gatilho não atingido</v>
      </c>
      <c r="Y8" s="46" t="str">
        <f t="shared" si="36"/>
        <v>Gatilho não atingido</v>
      </c>
      <c r="Z8" s="46" t="str">
        <f t="shared" si="36"/>
        <v>Gatilho não atingido</v>
      </c>
      <c r="AA8" s="46" t="str">
        <f t="shared" si="36"/>
        <v>Gatilho não atingido</v>
      </c>
      <c r="AB8" s="46" t="str">
        <f t="shared" si="36"/>
        <v>Gatilho não atingido</v>
      </c>
      <c r="AC8" s="46" t="str">
        <f t="shared" si="36"/>
        <v>Gatilho não atingido</v>
      </c>
      <c r="AD8" s="46" t="str">
        <f t="shared" si="36"/>
        <v>Gatilho não atingido</v>
      </c>
      <c r="AE8" s="46" t="str">
        <f t="shared" si="36"/>
        <v>Gatilho não atingido</v>
      </c>
      <c r="AF8" s="46" t="str">
        <f t="shared" si="36"/>
        <v>Gatilho não atingido</v>
      </c>
      <c r="AG8" s="46" t="str">
        <f t="shared" si="36"/>
        <v>Gatilho não atingido</v>
      </c>
      <c r="AH8" s="46" t="str">
        <f t="shared" si="36"/>
        <v>Gatilho não atingido</v>
      </c>
      <c r="AI8" s="46" t="str">
        <f t="shared" si="36"/>
        <v>Gatilho não atingido</v>
      </c>
      <c r="AJ8" s="46" t="str">
        <f t="shared" si="36"/>
        <v>Gatilho não atingido</v>
      </c>
      <c r="AK8" s="46" t="str">
        <f t="shared" si="36"/>
        <v>Gatilho não atingido</v>
      </c>
      <c r="AL8" s="46" t="str">
        <f t="shared" si="36"/>
        <v>Gatilho não atingido</v>
      </c>
      <c r="AM8" s="46" t="str">
        <f t="shared" si="36"/>
        <v>Gatilho não atingido</v>
      </c>
      <c r="AN8" s="46" t="str">
        <f t="shared" si="36"/>
        <v>Gatilho não atingido</v>
      </c>
      <c r="AO8" s="46" t="str">
        <f t="shared" si="36"/>
        <v>Gatilho não atingido</v>
      </c>
      <c r="AP8" s="46" t="str">
        <f t="shared" si="36"/>
        <v>Gatilho não atingido</v>
      </c>
      <c r="AQ8" s="46" t="str">
        <f t="shared" si="36"/>
        <v>Gatilho não atingido</v>
      </c>
      <c r="AR8" s="46" t="str">
        <f t="shared" si="36"/>
        <v>Gatilho não atingido</v>
      </c>
      <c r="AS8" s="46" t="str">
        <f t="shared" si="36"/>
        <v>Gatilho não atingido</v>
      </c>
      <c r="AT8" s="46" t="str">
        <f t="shared" si="36"/>
        <v>Gatilho não atingido</v>
      </c>
      <c r="AU8" s="46" t="str">
        <f t="shared" si="36"/>
        <v>Gatilho não atingido</v>
      </c>
      <c r="AV8" s="46" t="str">
        <f t="shared" si="36"/>
        <v>Gatilho não atingido</v>
      </c>
      <c r="AW8" s="46" t="str">
        <f t="shared" si="36"/>
        <v>Gatilho não atingido</v>
      </c>
      <c r="AX8" s="46" t="str">
        <f t="shared" si="36"/>
        <v>Gatilho não atingido</v>
      </c>
      <c r="AY8" s="46" t="str">
        <f t="shared" si="36"/>
        <v>Gatilho não atingido</v>
      </c>
      <c r="AZ8" s="46" t="str">
        <f t="shared" si="36"/>
        <v>Gatilho não atingido</v>
      </c>
      <c r="BA8" s="46" t="str">
        <f t="shared" ref="BA8" si="37">IF(BA7&gt;VLOOKUP(BA4,$CZ$3:$DB$75,2,0),"Gatilho atingido","Gatilho não atingido")</f>
        <v>Gatilho não atingido</v>
      </c>
      <c r="BB8" s="46" t="str">
        <f t="shared" ref="BB8:BH8" si="38">IF(BB7&gt;VLOOKUP(BB4,$CZ$3:$DB$75,2,0),"Gatilho atingido","Gatilho não atingido")</f>
        <v>Gatilho não atingido</v>
      </c>
      <c r="BC8" s="46" t="str">
        <f t="shared" si="38"/>
        <v>Gatilho não atingido</v>
      </c>
      <c r="BD8" s="46" t="str">
        <f t="shared" si="38"/>
        <v>Gatilho não atingido</v>
      </c>
      <c r="BE8" s="46" t="str">
        <f t="shared" si="38"/>
        <v>Gatilho não atingido</v>
      </c>
      <c r="BF8" s="46" t="str">
        <f t="shared" si="38"/>
        <v>Gatilho não atingido</v>
      </c>
      <c r="BG8" s="46" t="str">
        <f t="shared" si="38"/>
        <v>Gatilho não atingido</v>
      </c>
      <c r="BH8" s="46" t="str">
        <f t="shared" si="38"/>
        <v>Gatilho não atingido</v>
      </c>
      <c r="BI8" s="46"/>
      <c r="BJ8" s="37" t="s">
        <v>120</v>
      </c>
      <c r="BK8" s="46" t="s">
        <v>122</v>
      </c>
      <c r="BL8" s="46" t="s">
        <v>122</v>
      </c>
      <c r="BM8" s="46" t="s">
        <v>122</v>
      </c>
      <c r="BN8" s="46">
        <f t="shared" ref="BN8:CH8" si="39">AVERAGE(BL7:BN7)</f>
        <v>3.0073105161488312E-2</v>
      </c>
      <c r="BO8" s="46">
        <f t="shared" si="39"/>
        <v>3.7894683622928138E-2</v>
      </c>
      <c r="BP8" s="46">
        <f t="shared" si="39"/>
        <v>3.1452177944407279E-2</v>
      </c>
      <c r="BQ8" s="46">
        <f t="shared" si="39"/>
        <v>3.9263923004885938E-2</v>
      </c>
      <c r="BR8" s="46">
        <f t="shared" si="39"/>
        <v>4.1112178813254019E-2</v>
      </c>
      <c r="BS8" s="46">
        <f t="shared" si="39"/>
        <v>4.474038163541727E-2</v>
      </c>
      <c r="BT8" s="46">
        <f t="shared" si="39"/>
        <v>4.2820097066701722E-2</v>
      </c>
      <c r="BU8" s="46">
        <f t="shared" si="39"/>
        <v>4.0867208145142997E-2</v>
      </c>
      <c r="BV8" s="46">
        <f t="shared" si="39"/>
        <v>4.0718517485330764E-2</v>
      </c>
      <c r="BW8" s="46">
        <f t="shared" si="39"/>
        <v>3.8599157786499284E-2</v>
      </c>
      <c r="BX8" s="46">
        <f t="shared" si="39"/>
        <v>3.897661299631746E-2</v>
      </c>
      <c r="BY8" s="46">
        <f t="shared" si="39"/>
        <v>3.8139451573017603E-2</v>
      </c>
      <c r="BZ8" s="46">
        <f t="shared" si="39"/>
        <v>3.8823008726670404E-2</v>
      </c>
      <c r="CA8" s="46">
        <f t="shared" si="39"/>
        <v>3.7388045573169694E-2</v>
      </c>
      <c r="CB8" s="46">
        <f t="shared" si="39"/>
        <v>3.6257054821608313E-2</v>
      </c>
      <c r="CC8" s="46">
        <f t="shared" si="39"/>
        <v>3.823194333207066E-2</v>
      </c>
      <c r="CD8" s="46">
        <f t="shared" si="39"/>
        <v>4.0125618456555302E-2</v>
      </c>
      <c r="CE8" s="46">
        <f t="shared" si="39"/>
        <v>4.2836046793142235E-2</v>
      </c>
      <c r="CF8" s="46">
        <f t="shared" si="39"/>
        <v>3.0824670682465416E-2</v>
      </c>
      <c r="CG8" s="46">
        <f t="shared" si="39"/>
        <v>2.9610224308620075E-2</v>
      </c>
      <c r="CH8" s="46">
        <f t="shared" si="39"/>
        <v>3.1332949377725496E-2</v>
      </c>
      <c r="CI8" s="46">
        <f t="shared" ref="CI8:CR8" si="40">AVERAGE(CG7:CI7)</f>
        <v>3.729695768183805E-2</v>
      </c>
      <c r="CJ8" s="46">
        <f t="shared" si="40"/>
        <v>3.4293218312980267E-2</v>
      </c>
      <c r="CK8" s="46">
        <f t="shared" si="40"/>
        <v>2.7773749651374319E-2</v>
      </c>
      <c r="CL8" s="46">
        <f t="shared" si="40"/>
        <v>2.3178496340179506E-2</v>
      </c>
      <c r="CM8" s="46">
        <f t="shared" si="40"/>
        <v>2.2942562480159839E-2</v>
      </c>
      <c r="CN8" s="46">
        <f t="shared" si="40"/>
        <v>2.9013790876524892E-2</v>
      </c>
      <c r="CO8" s="46">
        <f t="shared" si="40"/>
        <v>3.0654633994239584E-2</v>
      </c>
      <c r="CP8" s="46">
        <f t="shared" si="40"/>
        <v>3.4341435975076773E-2</v>
      </c>
      <c r="CQ8" s="46">
        <f t="shared" si="40"/>
        <v>2.9808258611211835E-2</v>
      </c>
      <c r="CR8" s="46">
        <f t="shared" si="40"/>
        <v>3.0044546068623761E-2</v>
      </c>
      <c r="CS8" s="46">
        <f t="shared" ref="CS8:CX8" si="41">AVERAGE(CQ7:CS7)</f>
        <v>2.797377804217312E-2</v>
      </c>
      <c r="CT8" s="46">
        <f t="shared" si="41"/>
        <v>2.6258470491289081E-2</v>
      </c>
      <c r="CU8" s="46">
        <f t="shared" si="41"/>
        <v>2.4574200913377992E-2</v>
      </c>
      <c r="CV8" s="46">
        <f t="shared" si="41"/>
        <v>2.2863216754145599E-2</v>
      </c>
      <c r="CW8" s="46">
        <f t="shared" si="41"/>
        <v>3.1424712303459112E-2</v>
      </c>
      <c r="CX8" s="46">
        <f t="shared" si="41"/>
        <v>2.4390128554808748E-2</v>
      </c>
      <c r="CY8" s="45"/>
      <c r="CZ8" s="52">
        <v>5</v>
      </c>
      <c r="DA8" s="53">
        <v>9.7999999999999997E-3</v>
      </c>
      <c r="DB8" s="53">
        <v>1.2800000000000001E-2</v>
      </c>
    </row>
    <row r="9" spans="1:106" x14ac:dyDescent="0.3">
      <c r="A9" s="47">
        <v>43922</v>
      </c>
      <c r="B9" s="12">
        <v>35443379.209999986</v>
      </c>
      <c r="C9" s="69">
        <f>(_xlfn.DAYS('Capa Final'!$C$3,'Razões de Garantia'!A9)/30)-1</f>
        <v>48.666666666666664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X9" si="42">IF(H7&gt;VLOOKUP(H4,$CZ$3:$DB$75,3,0),"Gatilho atingido","Gatilho não atingido")</f>
        <v>Gatilho não atingido</v>
      </c>
      <c r="I9" s="46" t="str">
        <f t="shared" si="42"/>
        <v>Gatilho não atingido</v>
      </c>
      <c r="J9" s="46" t="str">
        <f t="shared" si="42"/>
        <v>Gatilho não atingido</v>
      </c>
      <c r="K9" s="46" t="str">
        <f t="shared" si="42"/>
        <v>Gatilho não atingido</v>
      </c>
      <c r="L9" s="46" t="str">
        <f t="shared" si="42"/>
        <v>Gatilho não atingido</v>
      </c>
      <c r="M9" s="46" t="str">
        <f t="shared" si="42"/>
        <v>Gatilho não atingido</v>
      </c>
      <c r="N9" s="46" t="str">
        <f t="shared" si="42"/>
        <v>Gatilho não atingido</v>
      </c>
      <c r="O9" s="46" t="str">
        <f t="shared" si="42"/>
        <v>Gatilho não atingido</v>
      </c>
      <c r="P9" s="46" t="str">
        <f t="shared" si="42"/>
        <v>Gatilho não atingido</v>
      </c>
      <c r="Q9" s="46" t="str">
        <f t="shared" si="42"/>
        <v>Gatilho não atingido</v>
      </c>
      <c r="R9" s="46" t="str">
        <f t="shared" si="42"/>
        <v>Gatilho não atingido</v>
      </c>
      <c r="S9" s="46" t="str">
        <f t="shared" si="42"/>
        <v>Gatilho não atingido</v>
      </c>
      <c r="T9" s="46" t="str">
        <f t="shared" si="42"/>
        <v>Gatilho não atingido</v>
      </c>
      <c r="U9" s="46" t="str">
        <f t="shared" si="42"/>
        <v>Gatilho não atingido</v>
      </c>
      <c r="V9" s="46" t="str">
        <f t="shared" si="42"/>
        <v>Gatilho não atingido</v>
      </c>
      <c r="W9" s="46" t="str">
        <f t="shared" si="42"/>
        <v>Gatilho não atingido</v>
      </c>
      <c r="X9" s="46" t="str">
        <f t="shared" si="42"/>
        <v>Gatilho não atingido</v>
      </c>
      <c r="Y9" s="46" t="str">
        <f t="shared" ref="Y9" si="43">IF(Y7&gt;VLOOKUP(Y4,$CZ$3:$DB$75,3,0),"Gatilho atingido","Gatilho não atingido")</f>
        <v>Gatilho não atingido</v>
      </c>
      <c r="Z9" s="46" t="str">
        <f t="shared" ref="Z9:BE9" si="44">IF(Z7&gt;VLOOKUP(Z4,$CZ$3:$DB$75,3,0),"Gatilho atingido","Gatilho não atingido")</f>
        <v>Gatilho não atingido</v>
      </c>
      <c r="AA9" s="46" t="str">
        <f t="shared" si="44"/>
        <v>Gatilho não atingido</v>
      </c>
      <c r="AB9" s="46" t="str">
        <f t="shared" si="44"/>
        <v>Gatilho não atingido</v>
      </c>
      <c r="AC9" s="46" t="str">
        <f t="shared" si="44"/>
        <v>Gatilho não atingido</v>
      </c>
      <c r="AD9" s="46" t="str">
        <f t="shared" si="44"/>
        <v>Gatilho não atingido</v>
      </c>
      <c r="AE9" s="46" t="str">
        <f t="shared" si="44"/>
        <v>Gatilho não atingido</v>
      </c>
      <c r="AF9" s="46" t="str">
        <f t="shared" si="44"/>
        <v>Gatilho não atingido</v>
      </c>
      <c r="AG9" s="46" t="str">
        <f t="shared" si="44"/>
        <v>Gatilho não atingido</v>
      </c>
      <c r="AH9" s="46" t="str">
        <f t="shared" si="44"/>
        <v>Gatilho não atingido</v>
      </c>
      <c r="AI9" s="46" t="str">
        <f t="shared" si="44"/>
        <v>Gatilho não atingido</v>
      </c>
      <c r="AJ9" s="46" t="str">
        <f t="shared" si="44"/>
        <v>Gatilho não atingido</v>
      </c>
      <c r="AK9" s="46" t="str">
        <f t="shared" si="44"/>
        <v>Gatilho não atingido</v>
      </c>
      <c r="AL9" s="46" t="str">
        <f t="shared" si="44"/>
        <v>Gatilho não atingido</v>
      </c>
      <c r="AM9" s="46" t="str">
        <f t="shared" si="44"/>
        <v>Gatilho não atingido</v>
      </c>
      <c r="AN9" s="46" t="str">
        <f t="shared" si="44"/>
        <v>Gatilho não atingido</v>
      </c>
      <c r="AO9" s="46" t="str">
        <f t="shared" si="44"/>
        <v>Gatilho não atingido</v>
      </c>
      <c r="AP9" s="46" t="str">
        <f t="shared" si="44"/>
        <v>Gatilho não atingido</v>
      </c>
      <c r="AQ9" s="46" t="str">
        <f t="shared" si="44"/>
        <v>Gatilho não atingido</v>
      </c>
      <c r="AR9" s="46" t="str">
        <f t="shared" si="44"/>
        <v>Gatilho não atingido</v>
      </c>
      <c r="AS9" s="46" t="str">
        <f t="shared" si="44"/>
        <v>Gatilho não atingido</v>
      </c>
      <c r="AT9" s="46" t="str">
        <f t="shared" si="44"/>
        <v>Gatilho não atingido</v>
      </c>
      <c r="AU9" s="46" t="str">
        <f t="shared" si="44"/>
        <v>Gatilho não atingido</v>
      </c>
      <c r="AV9" s="46" t="str">
        <f t="shared" si="44"/>
        <v>Gatilho não atingido</v>
      </c>
      <c r="AW9" s="46" t="str">
        <f t="shared" si="44"/>
        <v>Gatilho não atingido</v>
      </c>
      <c r="AX9" s="46" t="str">
        <f t="shared" si="44"/>
        <v>Gatilho não atingido</v>
      </c>
      <c r="AY9" s="46" t="str">
        <f t="shared" si="44"/>
        <v>Gatilho não atingido</v>
      </c>
      <c r="AZ9" s="46" t="str">
        <f t="shared" si="44"/>
        <v>Gatilho não atingido</v>
      </c>
      <c r="BA9" s="46" t="str">
        <f t="shared" si="44"/>
        <v>Gatilho não atingido</v>
      </c>
      <c r="BB9" s="46" t="str">
        <f t="shared" si="44"/>
        <v>Gatilho não atingido</v>
      </c>
      <c r="BC9" s="46" t="str">
        <f t="shared" si="44"/>
        <v>Gatilho não atingido</v>
      </c>
      <c r="BD9" s="46" t="str">
        <f t="shared" si="44"/>
        <v>Gatilho não atingido</v>
      </c>
      <c r="BE9" s="46" t="str">
        <f t="shared" si="44"/>
        <v>Gatilho não atingido</v>
      </c>
      <c r="BF9" s="46" t="str">
        <f t="shared" ref="BF9:BG9" si="45">IF(BF7&gt;VLOOKUP(BF4,$CZ$3:$DB$75,3,0),"Gatilho atingido","Gatilho não atingido")</f>
        <v>Gatilho não atingido</v>
      </c>
      <c r="BG9" s="46" t="str">
        <f t="shared" si="45"/>
        <v>Gatilho não atingido</v>
      </c>
      <c r="BH9" s="46" t="str">
        <f t="shared" ref="BH9" si="46">IF(BH7&gt;VLOOKUP(BH4,$CZ$3:$DB$75,3,0),"Gatilho atingido","Gatilho não atingido")</f>
        <v>Gatilho não atingido</v>
      </c>
      <c r="BI9" s="46"/>
      <c r="BJ9" s="37" t="s">
        <v>131</v>
      </c>
      <c r="BK9" s="46" t="s">
        <v>122</v>
      </c>
      <c r="BL9" s="46" t="s">
        <v>122</v>
      </c>
      <c r="BM9" s="46" t="s">
        <v>122</v>
      </c>
      <c r="BN9" s="46" t="str">
        <f>IF('Razões de Garantia'!BN8&gt;=5.25%,"Gatilho atingido","Gatilho não atingido")</f>
        <v>Gatilho não atingido</v>
      </c>
      <c r="BO9" s="46" t="str">
        <f>IF('Razões de Garantia'!BO8&gt;=5.25%,"Gatilho atingido","Gatilho não atingido")</f>
        <v>Gatilho não atingido</v>
      </c>
      <c r="BP9" s="46" t="str">
        <f>IF('Razões de Garantia'!BP8&gt;=5.25%,"Gatilho atingido","Gatilho não atingido")</f>
        <v>Gatilho não atingido</v>
      </c>
      <c r="BQ9" s="46" t="str">
        <f>IF('Razões de Garantia'!BQ8&gt;=5.25%,"Gatilho atingido","Gatilho não atingido")</f>
        <v>Gatilho não atingido</v>
      </c>
      <c r="BR9" s="46" t="str">
        <f>IF('Razões de Garantia'!BR8&gt;=5.25%,"Gatilho atingido","Gatilho não atingido")</f>
        <v>Gatilho não atingido</v>
      </c>
      <c r="BS9" s="46" t="str">
        <f>IF('Razões de Garantia'!BS8&gt;=5.25%,"Gatilho atingido","Gatilho não atingido")</f>
        <v>Gatilho não atingido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5"/>
      <c r="CZ9" s="52">
        <v>6</v>
      </c>
      <c r="DA9" s="53">
        <v>1.2E-2</v>
      </c>
      <c r="DB9" s="53">
        <v>1.5599999999999999E-2</v>
      </c>
    </row>
    <row r="10" spans="1:106" x14ac:dyDescent="0.3">
      <c r="A10" s="47">
        <v>43952</v>
      </c>
      <c r="B10" s="12">
        <v>114959987.07000007</v>
      </c>
      <c r="C10" s="69">
        <f>(_xlfn.DAYS('Capa Final'!$C$3,'Razões de Garantia'!A10)/30)-1</f>
        <v>47.666666666666664</v>
      </c>
      <c r="D10" s="69" t="str">
        <f t="shared" si="6"/>
        <v>Sim</v>
      </c>
      <c r="E10" s="43"/>
      <c r="F10" s="13"/>
      <c r="G10" s="20"/>
      <c r="H10" s="20"/>
      <c r="BJ10" s="37" t="s">
        <v>132</v>
      </c>
      <c r="BK10" s="46" t="s">
        <v>122</v>
      </c>
      <c r="BL10" s="46" t="s">
        <v>122</v>
      </c>
      <c r="BM10" s="46" t="s">
        <v>122</v>
      </c>
      <c r="BN10" s="46" t="str">
        <f>IF('Razões de Garantia'!BN8&gt;=6.5%,"Gatilho atingido","Gatilho não atingido")</f>
        <v>Gatilho não atingido</v>
      </c>
      <c r="BO10" s="46" t="str">
        <f>IF('Razões de Garantia'!BO8&gt;=6.5%,"Gatilho atingido","Gatilho não atingido")</f>
        <v>Gatilho não atingido</v>
      </c>
      <c r="BP10" s="46" t="str">
        <f>IF('Razões de Garantia'!BP8&gt;=6.5%,"Gatilho atingido","Gatilho não atingido")</f>
        <v>Gatilho não atingido</v>
      </c>
      <c r="BQ10" s="46" t="str">
        <f>IF('Razões de Garantia'!BQ8&gt;=6.5%,"Gatilho atingido","Gatilho não atingido")</f>
        <v>Gatilho não atingido</v>
      </c>
      <c r="BR10" s="46" t="str">
        <f>IF('Razões de Garantia'!BR8&gt;=6.5%,"Gatilho atingido","Gatilho não atingido")</f>
        <v>Gatilho não atingido</v>
      </c>
      <c r="BS10" s="46" t="str">
        <f>IF('Razões de Garantia'!BS8&gt;=6.5%,"Gatilho atingido","Gatilho não atingido")</f>
        <v>Gatilho não atingido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5"/>
      <c r="CZ10" s="52">
        <v>7</v>
      </c>
      <c r="DA10" s="53">
        <v>1.43E-2</v>
      </c>
      <c r="DB10" s="53">
        <v>1.84E-2</v>
      </c>
    </row>
    <row r="11" spans="1:106" x14ac:dyDescent="0.3">
      <c r="A11" s="47">
        <v>43983</v>
      </c>
      <c r="B11" s="12">
        <v>77416359.170000106</v>
      </c>
      <c r="C11" s="69">
        <f>(_xlfn.DAYS('Capa Final'!$C$3,'Razões de Garantia'!A11)/30)-1</f>
        <v>46.633333333333333</v>
      </c>
      <c r="D11" s="69" t="str">
        <f t="shared" si="6"/>
        <v>Sim</v>
      </c>
      <c r="E11" s="43"/>
      <c r="F11" s="13"/>
      <c r="G11" s="102" t="s">
        <v>116</v>
      </c>
      <c r="H11" s="102"/>
      <c r="I11" s="102"/>
      <c r="J11" s="102"/>
      <c r="K11" s="102"/>
      <c r="L11" s="102"/>
      <c r="M11" s="102"/>
      <c r="N11" s="102"/>
      <c r="O11" s="10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71"/>
      <c r="BJ11" s="37" t="s">
        <v>133</v>
      </c>
      <c r="BK11" s="46" t="s">
        <v>122</v>
      </c>
      <c r="BL11" s="46" t="s">
        <v>122</v>
      </c>
      <c r="BM11" s="46" t="s">
        <v>122</v>
      </c>
      <c r="BN11" s="46" t="str">
        <f>IF('Razões de Garantia'!BN8&gt;=8%,"Gatilho atingido","Gatilho não atingido")</f>
        <v>Gatilho não atingido</v>
      </c>
      <c r="BO11" s="46" t="str">
        <f>IF('Razões de Garantia'!BO8&gt;=8%,"Gatilho atingido","Gatilho não atingido")</f>
        <v>Gatilho não atingido</v>
      </c>
      <c r="BP11" s="46" t="str">
        <f>IF('Razões de Garantia'!BP8&gt;=8%,"Gatilho atingido","Gatilho não atingido")</f>
        <v>Gatilho não atingido</v>
      </c>
      <c r="BQ11" s="46" t="str">
        <f>IF('Razões de Garantia'!BQ8&gt;=8%,"Gatilho atingido","Gatilho não atingido")</f>
        <v>Gatilho não atingido</v>
      </c>
      <c r="BR11" s="46" t="str">
        <f>IF('Razões de Garantia'!BR8&gt;=8%,"Gatilho atingido","Gatilho não atingido")</f>
        <v>Gatilho não atingido</v>
      </c>
      <c r="BS11" s="46" t="str">
        <f>IF('Razões de Garantia'!BS8&gt;=8%,"Gatilho atingido","Gatilho não atingido")</f>
        <v>Gatilho não atingido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5"/>
      <c r="CZ11" s="52">
        <v>8</v>
      </c>
      <c r="DA11" s="53">
        <v>1.6500000000000001E-2</v>
      </c>
      <c r="DB11" s="53">
        <v>2.12E-2</v>
      </c>
    </row>
    <row r="12" spans="1:106" x14ac:dyDescent="0.3">
      <c r="A12" s="47">
        <v>44013</v>
      </c>
      <c r="B12" s="12">
        <v>135156210.66000074</v>
      </c>
      <c r="C12" s="69">
        <f>(_xlfn.DAYS('Capa Final'!$C$3,'Razões de Garantia'!A12)/30)-1</f>
        <v>45.633333333333333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7">EDATE(G12,1)</f>
        <v>43800</v>
      </c>
      <c r="I12" s="38">
        <f t="shared" si="47"/>
        <v>43831</v>
      </c>
      <c r="J12" s="38">
        <f t="shared" si="47"/>
        <v>43862</v>
      </c>
      <c r="K12" s="38">
        <f t="shared" si="47"/>
        <v>43891</v>
      </c>
      <c r="L12" s="38">
        <f t="shared" si="47"/>
        <v>43922</v>
      </c>
      <c r="M12" s="38">
        <f t="shared" si="47"/>
        <v>43952</v>
      </c>
      <c r="N12" s="38">
        <f t="shared" si="47"/>
        <v>43983</v>
      </c>
      <c r="O12" s="38">
        <f t="shared" si="47"/>
        <v>44013</v>
      </c>
      <c r="P12" s="38">
        <f t="shared" ref="P12:U12" si="48">EDATE(O12,1)</f>
        <v>44044</v>
      </c>
      <c r="Q12" s="38">
        <f t="shared" si="48"/>
        <v>44075</v>
      </c>
      <c r="R12" s="38">
        <f t="shared" si="48"/>
        <v>44105</v>
      </c>
      <c r="S12" s="38">
        <f t="shared" si="48"/>
        <v>44136</v>
      </c>
      <c r="T12" s="38">
        <f t="shared" si="48"/>
        <v>44166</v>
      </c>
      <c r="U12" s="38">
        <f t="shared" si="48"/>
        <v>44197</v>
      </c>
      <c r="V12" s="38">
        <f t="shared" ref="V12:BH12" si="49">EDATE(U12,1)</f>
        <v>44228</v>
      </c>
      <c r="W12" s="38">
        <f t="shared" si="49"/>
        <v>44256</v>
      </c>
      <c r="X12" s="38">
        <f t="shared" si="49"/>
        <v>44287</v>
      </c>
      <c r="Y12" s="38">
        <f t="shared" si="49"/>
        <v>44317</v>
      </c>
      <c r="Z12" s="38">
        <f t="shared" si="49"/>
        <v>44348</v>
      </c>
      <c r="AA12" s="38">
        <f t="shared" si="49"/>
        <v>44378</v>
      </c>
      <c r="AB12" s="38">
        <f t="shared" si="49"/>
        <v>44409</v>
      </c>
      <c r="AC12" s="38">
        <f t="shared" si="49"/>
        <v>44440</v>
      </c>
      <c r="AD12" s="38">
        <f t="shared" si="49"/>
        <v>44470</v>
      </c>
      <c r="AE12" s="38">
        <f t="shared" si="49"/>
        <v>44501</v>
      </c>
      <c r="AF12" s="38">
        <f t="shared" si="49"/>
        <v>44531</v>
      </c>
      <c r="AG12" s="38">
        <f t="shared" si="49"/>
        <v>44562</v>
      </c>
      <c r="AH12" s="38">
        <f t="shared" si="49"/>
        <v>44593</v>
      </c>
      <c r="AI12" s="38">
        <f t="shared" si="49"/>
        <v>44621</v>
      </c>
      <c r="AJ12" s="38">
        <f t="shared" si="49"/>
        <v>44652</v>
      </c>
      <c r="AK12" s="38">
        <f t="shared" si="49"/>
        <v>44682</v>
      </c>
      <c r="AL12" s="38">
        <f t="shared" si="49"/>
        <v>44713</v>
      </c>
      <c r="AM12" s="38">
        <f t="shared" si="49"/>
        <v>44743</v>
      </c>
      <c r="AN12" s="38">
        <f t="shared" si="49"/>
        <v>44774</v>
      </c>
      <c r="AO12" s="38">
        <f t="shared" si="49"/>
        <v>44805</v>
      </c>
      <c r="AP12" s="38">
        <f t="shared" si="49"/>
        <v>44835</v>
      </c>
      <c r="AQ12" s="38">
        <f t="shared" si="49"/>
        <v>44866</v>
      </c>
      <c r="AR12" s="38">
        <f t="shared" si="49"/>
        <v>44896</v>
      </c>
      <c r="AS12" s="38">
        <f t="shared" si="49"/>
        <v>44927</v>
      </c>
      <c r="AT12" s="38">
        <f t="shared" si="49"/>
        <v>44958</v>
      </c>
      <c r="AU12" s="38">
        <f t="shared" si="49"/>
        <v>44986</v>
      </c>
      <c r="AV12" s="38">
        <f t="shared" si="49"/>
        <v>45017</v>
      </c>
      <c r="AW12" s="38">
        <f t="shared" si="49"/>
        <v>45047</v>
      </c>
      <c r="AX12" s="38">
        <f t="shared" si="49"/>
        <v>45078</v>
      </c>
      <c r="AY12" s="38">
        <f t="shared" si="49"/>
        <v>45108</v>
      </c>
      <c r="AZ12" s="38">
        <f t="shared" si="49"/>
        <v>45139</v>
      </c>
      <c r="BA12" s="38">
        <f t="shared" si="49"/>
        <v>45170</v>
      </c>
      <c r="BB12" s="38">
        <f t="shared" si="49"/>
        <v>45200</v>
      </c>
      <c r="BC12" s="38">
        <f t="shared" si="49"/>
        <v>45231</v>
      </c>
      <c r="BD12" s="38">
        <f t="shared" si="49"/>
        <v>45261</v>
      </c>
      <c r="BE12" s="38">
        <f t="shared" si="49"/>
        <v>45292</v>
      </c>
      <c r="BF12" s="38">
        <f t="shared" si="49"/>
        <v>45323</v>
      </c>
      <c r="BG12" s="38">
        <f t="shared" si="49"/>
        <v>45352</v>
      </c>
      <c r="BH12" s="38">
        <f t="shared" si="49"/>
        <v>45383</v>
      </c>
      <c r="BI12" s="43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52">
        <v>9</v>
      </c>
      <c r="DA12" s="53">
        <v>1.8800000000000001E-2</v>
      </c>
      <c r="DB12" s="53">
        <v>2.4E-2</v>
      </c>
    </row>
    <row r="13" spans="1:106" x14ac:dyDescent="0.3">
      <c r="A13" s="47">
        <v>44044</v>
      </c>
      <c r="B13" s="12">
        <v>282086747.22000003</v>
      </c>
      <c r="C13" s="69">
        <f>(_xlfn.DAYS('Capa Final'!$C$3,'Razões de Garantia'!A13)/30)-1</f>
        <v>44.6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50">I13+1</f>
        <v>2</v>
      </c>
      <c r="K13" s="49">
        <f t="shared" si="50"/>
        <v>3</v>
      </c>
      <c r="L13" s="49">
        <f t="shared" si="50"/>
        <v>4</v>
      </c>
      <c r="M13" s="49">
        <f t="shared" si="50"/>
        <v>5</v>
      </c>
      <c r="N13" s="49">
        <f t="shared" si="50"/>
        <v>6</v>
      </c>
      <c r="O13" s="49">
        <f t="shared" si="50"/>
        <v>7</v>
      </c>
      <c r="P13" s="49">
        <f t="shared" ref="P13:U13" si="51">O13+1</f>
        <v>8</v>
      </c>
      <c r="Q13" s="49">
        <f t="shared" si="51"/>
        <v>9</v>
      </c>
      <c r="R13" s="49">
        <f t="shared" si="51"/>
        <v>10</v>
      </c>
      <c r="S13" s="49">
        <f t="shared" si="51"/>
        <v>11</v>
      </c>
      <c r="T13" s="49">
        <f t="shared" si="51"/>
        <v>12</v>
      </c>
      <c r="U13" s="49">
        <f t="shared" si="51"/>
        <v>13</v>
      </c>
      <c r="V13" s="49">
        <f t="shared" ref="V13:BH13" si="52">U13+1</f>
        <v>14</v>
      </c>
      <c r="W13" s="49">
        <f t="shared" si="52"/>
        <v>15</v>
      </c>
      <c r="X13" s="49">
        <f t="shared" si="52"/>
        <v>16</v>
      </c>
      <c r="Y13" s="49">
        <f t="shared" si="52"/>
        <v>17</v>
      </c>
      <c r="Z13" s="49">
        <f t="shared" si="52"/>
        <v>18</v>
      </c>
      <c r="AA13" s="49">
        <f t="shared" si="52"/>
        <v>19</v>
      </c>
      <c r="AB13" s="49">
        <f t="shared" si="52"/>
        <v>20</v>
      </c>
      <c r="AC13" s="49">
        <f t="shared" si="52"/>
        <v>21</v>
      </c>
      <c r="AD13" s="49">
        <f t="shared" si="52"/>
        <v>22</v>
      </c>
      <c r="AE13" s="49">
        <f t="shared" si="52"/>
        <v>23</v>
      </c>
      <c r="AF13" s="49">
        <f t="shared" si="52"/>
        <v>24</v>
      </c>
      <c r="AG13" s="49">
        <f t="shared" si="52"/>
        <v>25</v>
      </c>
      <c r="AH13" s="49">
        <f t="shared" si="52"/>
        <v>26</v>
      </c>
      <c r="AI13" s="49">
        <f t="shared" si="52"/>
        <v>27</v>
      </c>
      <c r="AJ13" s="49">
        <f t="shared" si="52"/>
        <v>28</v>
      </c>
      <c r="AK13" s="49">
        <f t="shared" si="52"/>
        <v>29</v>
      </c>
      <c r="AL13" s="49">
        <f t="shared" si="52"/>
        <v>30</v>
      </c>
      <c r="AM13" s="49">
        <f t="shared" si="52"/>
        <v>31</v>
      </c>
      <c r="AN13" s="49">
        <f t="shared" si="52"/>
        <v>32</v>
      </c>
      <c r="AO13" s="49">
        <f t="shared" si="52"/>
        <v>33</v>
      </c>
      <c r="AP13" s="49">
        <f t="shared" si="52"/>
        <v>34</v>
      </c>
      <c r="AQ13" s="49">
        <f t="shared" si="52"/>
        <v>35</v>
      </c>
      <c r="AR13" s="49">
        <f t="shared" si="52"/>
        <v>36</v>
      </c>
      <c r="AS13" s="49">
        <f t="shared" si="52"/>
        <v>37</v>
      </c>
      <c r="AT13" s="49">
        <f t="shared" si="52"/>
        <v>38</v>
      </c>
      <c r="AU13" s="49">
        <f t="shared" si="52"/>
        <v>39</v>
      </c>
      <c r="AV13" s="49">
        <f t="shared" si="52"/>
        <v>40</v>
      </c>
      <c r="AW13" s="49">
        <f t="shared" si="52"/>
        <v>41</v>
      </c>
      <c r="AX13" s="49">
        <f t="shared" si="52"/>
        <v>42</v>
      </c>
      <c r="AY13" s="49">
        <f t="shared" si="52"/>
        <v>43</v>
      </c>
      <c r="AZ13" s="49">
        <f t="shared" si="52"/>
        <v>44</v>
      </c>
      <c r="BA13" s="49">
        <f t="shared" si="52"/>
        <v>45</v>
      </c>
      <c r="BB13" s="49">
        <f t="shared" si="52"/>
        <v>46</v>
      </c>
      <c r="BC13" s="49">
        <f t="shared" si="52"/>
        <v>47</v>
      </c>
      <c r="BD13" s="49">
        <f t="shared" si="52"/>
        <v>48</v>
      </c>
      <c r="BE13" s="49">
        <f t="shared" si="52"/>
        <v>49</v>
      </c>
      <c r="BF13" s="49">
        <f t="shared" si="52"/>
        <v>50</v>
      </c>
      <c r="BG13" s="49">
        <f t="shared" si="52"/>
        <v>51</v>
      </c>
      <c r="BH13" s="49">
        <f t="shared" si="52"/>
        <v>52</v>
      </c>
      <c r="BI13" s="73"/>
      <c r="CZ13" s="52">
        <v>10</v>
      </c>
      <c r="DA13" s="53">
        <v>2.1000000000000001E-2</v>
      </c>
      <c r="DB13" s="53">
        <v>2.6800000000000001E-2</v>
      </c>
    </row>
    <row r="14" spans="1:106" x14ac:dyDescent="0.3">
      <c r="A14" s="47">
        <v>44075</v>
      </c>
      <c r="B14" s="12">
        <v>126463923.41</v>
      </c>
      <c r="C14" s="69">
        <f>(_xlfn.DAYS('Capa Final'!$C$3,'Razões de Garantia'!A14)/30)-1</f>
        <v>43.56666666666667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f>SUM('Capa Final'!$D$37:$D$38)+SUM('Capa Final'!$D$46:$D$47)</f>
        <v>2227821.388367</v>
      </c>
      <c r="BI14" s="20"/>
      <c r="CZ14" s="52">
        <v>11</v>
      </c>
      <c r="DA14" s="53">
        <v>2.3300000000000001E-2</v>
      </c>
      <c r="DB14" s="53">
        <v>2.9600000000000001E-2</v>
      </c>
    </row>
    <row r="15" spans="1:106" x14ac:dyDescent="0.3">
      <c r="A15" s="47">
        <v>44105</v>
      </c>
      <c r="B15" s="12">
        <v>123980627</v>
      </c>
      <c r="C15" s="69">
        <f>(_xlfn.DAYS('Capa Final'!$C$3,'Razões de Garantia'!A15)/30)-1</f>
        <v>42.56666666666667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f>'Capa Final'!$D$37+'Capa Final'!$D$46</f>
        <v>4536.3915669999997</v>
      </c>
      <c r="BI15" s="20"/>
      <c r="CZ15" s="52">
        <v>12</v>
      </c>
      <c r="DA15" s="53">
        <v>2.5499999999999998E-2</v>
      </c>
      <c r="DB15" s="53">
        <v>3.2399999999999998E-2</v>
      </c>
    </row>
    <row r="16" spans="1:106" x14ac:dyDescent="0.3">
      <c r="A16" s="47">
        <v>44136</v>
      </c>
      <c r="B16" s="12">
        <v>25876262</v>
      </c>
      <c r="C16" s="69">
        <f>(_xlfn.DAYS('Capa Final'!$C$3,'Razões de Garantia'!A16)/30)-1</f>
        <v>41.533333333333331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3">X14/$B$5</f>
        <v>1.1920923363959533E-2</v>
      </c>
      <c r="Y16" s="46">
        <f t="shared" si="53"/>
        <v>1.2700827970859321E-2</v>
      </c>
      <c r="Z16" s="46">
        <f t="shared" si="53"/>
        <v>1.2968443358407947E-2</v>
      </c>
      <c r="AA16" s="46">
        <f t="shared" si="53"/>
        <v>1.3616445733042312E-2</v>
      </c>
      <c r="AB16" s="46">
        <f t="shared" si="53"/>
        <v>1.4101250242627723E-2</v>
      </c>
      <c r="AC16" s="46">
        <f t="shared" si="53"/>
        <v>1.4519801171379647E-2</v>
      </c>
      <c r="AD16" s="46">
        <f t="shared" ref="AD16" si="54">AD14/$B$5</f>
        <v>1.4996599867230185E-2</v>
      </c>
      <c r="AE16" s="46">
        <f t="shared" ref="AE16:AJ16" si="55">AE14/$B$5</f>
        <v>1.5249608393370686E-2</v>
      </c>
      <c r="AF16" s="46">
        <f t="shared" si="55"/>
        <v>1.5520044376182375E-2</v>
      </c>
      <c r="AG16" s="46">
        <f t="shared" si="55"/>
        <v>1.5619686761237119E-2</v>
      </c>
      <c r="AH16" s="46">
        <f t="shared" si="55"/>
        <v>1.6198193136956297E-2</v>
      </c>
      <c r="AI16" s="46">
        <f t="shared" si="55"/>
        <v>1.6235368958909549E-2</v>
      </c>
      <c r="AJ16" s="46">
        <f t="shared" si="55"/>
        <v>1.638159136018074E-2</v>
      </c>
      <c r="AK16" s="46">
        <f t="shared" ref="AK16:AL16" si="56">AK14/$B$5</f>
        <v>1.655084286039837E-2</v>
      </c>
      <c r="AL16" s="46">
        <f t="shared" si="56"/>
        <v>1.6723528437791898E-2</v>
      </c>
      <c r="AM16" s="46">
        <f t="shared" ref="AM16:AN16" si="57">AM14/$B$5</f>
        <v>1.6814918889292717E-2</v>
      </c>
      <c r="AN16" s="46">
        <f t="shared" si="57"/>
        <v>1.6690354495573507E-2</v>
      </c>
      <c r="AO16" s="46">
        <f t="shared" ref="AO16:AP16" si="58">AO14/$B$5</f>
        <v>1.6792412417934843E-2</v>
      </c>
      <c r="AP16" s="46">
        <f t="shared" si="58"/>
        <v>1.6868429701228205E-2</v>
      </c>
      <c r="AQ16" s="46">
        <f t="shared" ref="AQ16:AR16" si="59">AQ14/$B$5</f>
        <v>1.6988739586299727E-2</v>
      </c>
      <c r="AR16" s="46">
        <f t="shared" si="59"/>
        <v>1.6954269091427769E-2</v>
      </c>
      <c r="AS16" s="46">
        <f t="shared" ref="AS16:AT16" si="60">AS14/$B$5</f>
        <v>1.7155640568282761E-2</v>
      </c>
      <c r="AT16" s="46">
        <f t="shared" si="60"/>
        <v>1.7179336659775064E-2</v>
      </c>
      <c r="AU16" s="46">
        <f t="shared" ref="AU16:AV16" si="61">AU14/$B$5</f>
        <v>1.7196405095639508E-2</v>
      </c>
      <c r="AV16" s="46">
        <f t="shared" si="61"/>
        <v>1.7299403440127845E-2</v>
      </c>
      <c r="AW16" s="46">
        <f t="shared" ref="AW16:AX16" si="62">AW14/$B$5</f>
        <v>1.7296998276293041E-2</v>
      </c>
      <c r="AX16" s="46">
        <f t="shared" si="62"/>
        <v>1.7404776625778995E-2</v>
      </c>
      <c r="AY16" s="46">
        <f t="shared" ref="AY16:AZ16" si="63">AY14/$B$5</f>
        <v>1.7564532503663282E-2</v>
      </c>
      <c r="AZ16" s="46">
        <f t="shared" si="63"/>
        <v>1.7612893287488045E-2</v>
      </c>
      <c r="BA16" s="46">
        <f t="shared" ref="BA16:BB16" si="64">BA14/$B$5</f>
        <v>1.7827688283588224E-2</v>
      </c>
      <c r="BB16" s="46">
        <f t="shared" si="64"/>
        <v>1.7813607458866423E-2</v>
      </c>
      <c r="BC16" s="46">
        <f t="shared" ref="BC16:BD16" si="65">BC14/$B$5</f>
        <v>1.7885984148809309E-2</v>
      </c>
      <c r="BD16" s="46">
        <f t="shared" si="65"/>
        <v>1.7884681075227442E-2</v>
      </c>
      <c r="BE16" s="46">
        <f t="shared" ref="BE16:BF16" si="66">BE14/$B$5</f>
        <v>1.7849189805429554E-2</v>
      </c>
      <c r="BF16" s="46">
        <f t="shared" si="66"/>
        <v>1.7888218182954815E-2</v>
      </c>
      <c r="BG16" s="46">
        <f t="shared" ref="BG16:BH16" si="67">BG14/$B$5</f>
        <v>1.7886186842584324E-2</v>
      </c>
      <c r="BH16" s="46">
        <f t="shared" si="67"/>
        <v>1.7874719183044775E-2</v>
      </c>
      <c r="BI16" s="46"/>
      <c r="CZ16" s="52">
        <v>13</v>
      </c>
      <c r="DA16" s="53">
        <v>2.7799999999999998E-2</v>
      </c>
      <c r="DB16" s="53">
        <v>3.5200000000000002E-2</v>
      </c>
    </row>
    <row r="17" spans="2:106" x14ac:dyDescent="0.3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X17" si="68">IF(I16&gt;VLOOKUP(I13,$CZ$3:$DB$75,2,0),"Gatilho atingido","Gatilho não atingido")</f>
        <v>Gatilho não atingido</v>
      </c>
      <c r="J17" s="46" t="str">
        <f t="shared" si="68"/>
        <v>Gatilho não atingido</v>
      </c>
      <c r="K17" s="46" t="str">
        <f t="shared" si="68"/>
        <v>Gatilho não atingido</v>
      </c>
      <c r="L17" s="46" t="str">
        <f t="shared" si="68"/>
        <v>Gatilho não atingido</v>
      </c>
      <c r="M17" s="46" t="str">
        <f t="shared" si="68"/>
        <v>Gatilho não atingido</v>
      </c>
      <c r="N17" s="46" t="str">
        <f t="shared" si="68"/>
        <v>Gatilho não atingido</v>
      </c>
      <c r="O17" s="46" t="str">
        <f t="shared" si="68"/>
        <v>Gatilho não atingido</v>
      </c>
      <c r="P17" s="46" t="str">
        <f t="shared" si="68"/>
        <v>Gatilho não atingido</v>
      </c>
      <c r="Q17" s="46" t="str">
        <f t="shared" si="68"/>
        <v>Gatilho não atingido</v>
      </c>
      <c r="R17" s="46" t="str">
        <f t="shared" si="68"/>
        <v>Gatilho não atingido</v>
      </c>
      <c r="S17" s="46" t="str">
        <f t="shared" si="68"/>
        <v>Gatilho não atingido</v>
      </c>
      <c r="T17" s="46" t="str">
        <f t="shared" si="68"/>
        <v>Gatilho não atingido</v>
      </c>
      <c r="U17" s="46" t="str">
        <f t="shared" si="68"/>
        <v>Gatilho não atingido</v>
      </c>
      <c r="V17" s="46" t="str">
        <f t="shared" si="68"/>
        <v>Gatilho não atingido</v>
      </c>
      <c r="W17" s="46" t="str">
        <f t="shared" si="68"/>
        <v>Gatilho não atingido</v>
      </c>
      <c r="X17" s="46" t="str">
        <f t="shared" si="68"/>
        <v>Gatilho não atingido</v>
      </c>
      <c r="Y17" s="46" t="str">
        <f t="shared" ref="Y17" si="69">IF(Y16&gt;VLOOKUP(Y13,$CZ$3:$DB$75,2,0),"Gatilho atingido","Gatilho não atingido")</f>
        <v>Gatilho não atingido</v>
      </c>
      <c r="Z17" s="46" t="str">
        <f t="shared" ref="Z17:BE17" si="70">IF(Z16&gt;VLOOKUP(Z13,$CZ$3:$DB$75,2,0),"Gatilho atingido","Gatilho não atingido")</f>
        <v>Gatilho não atingido</v>
      </c>
      <c r="AA17" s="46" t="str">
        <f t="shared" si="70"/>
        <v>Gatilho não atingido</v>
      </c>
      <c r="AB17" s="46" t="str">
        <f t="shared" si="70"/>
        <v>Gatilho não atingido</v>
      </c>
      <c r="AC17" s="46" t="str">
        <f t="shared" si="70"/>
        <v>Gatilho não atingido</v>
      </c>
      <c r="AD17" s="46" t="str">
        <f t="shared" si="70"/>
        <v>Gatilho não atingido</v>
      </c>
      <c r="AE17" s="46" t="str">
        <f t="shared" si="70"/>
        <v>Gatilho não atingido</v>
      </c>
      <c r="AF17" s="46" t="str">
        <f t="shared" si="70"/>
        <v>Gatilho não atingido</v>
      </c>
      <c r="AG17" s="46" t="str">
        <f t="shared" si="70"/>
        <v>Gatilho não atingido</v>
      </c>
      <c r="AH17" s="46" t="str">
        <f t="shared" si="70"/>
        <v>Gatilho não atingido</v>
      </c>
      <c r="AI17" s="46" t="str">
        <f t="shared" si="70"/>
        <v>Gatilho não atingido</v>
      </c>
      <c r="AJ17" s="46" t="str">
        <f t="shared" si="70"/>
        <v>Gatilho não atingido</v>
      </c>
      <c r="AK17" s="46" t="str">
        <f t="shared" si="70"/>
        <v>Gatilho não atingido</v>
      </c>
      <c r="AL17" s="46" t="str">
        <f t="shared" si="70"/>
        <v>Gatilho não atingido</v>
      </c>
      <c r="AM17" s="46" t="str">
        <f t="shared" si="70"/>
        <v>Gatilho não atingido</v>
      </c>
      <c r="AN17" s="46" t="str">
        <f t="shared" si="70"/>
        <v>Gatilho não atingido</v>
      </c>
      <c r="AO17" s="46" t="str">
        <f t="shared" si="70"/>
        <v>Gatilho não atingido</v>
      </c>
      <c r="AP17" s="46" t="str">
        <f t="shared" si="70"/>
        <v>Gatilho não atingido</v>
      </c>
      <c r="AQ17" s="46" t="str">
        <f t="shared" si="70"/>
        <v>Gatilho não atingido</v>
      </c>
      <c r="AR17" s="46" t="str">
        <f t="shared" si="70"/>
        <v>Gatilho não atingido</v>
      </c>
      <c r="AS17" s="46" t="str">
        <f t="shared" si="70"/>
        <v>Gatilho não atingido</v>
      </c>
      <c r="AT17" s="46" t="str">
        <f t="shared" si="70"/>
        <v>Gatilho não atingido</v>
      </c>
      <c r="AU17" s="46" t="str">
        <f t="shared" si="70"/>
        <v>Gatilho não atingido</v>
      </c>
      <c r="AV17" s="46" t="str">
        <f t="shared" si="70"/>
        <v>Gatilho não atingido</v>
      </c>
      <c r="AW17" s="46" t="str">
        <f t="shared" si="70"/>
        <v>Gatilho não atingido</v>
      </c>
      <c r="AX17" s="46" t="str">
        <f t="shared" si="70"/>
        <v>Gatilho não atingido</v>
      </c>
      <c r="AY17" s="46" t="str">
        <f t="shared" si="70"/>
        <v>Gatilho não atingido</v>
      </c>
      <c r="AZ17" s="46" t="str">
        <f t="shared" si="70"/>
        <v>Gatilho não atingido</v>
      </c>
      <c r="BA17" s="46" t="str">
        <f t="shared" si="70"/>
        <v>Gatilho não atingido</v>
      </c>
      <c r="BB17" s="46" t="str">
        <f t="shared" si="70"/>
        <v>Gatilho não atingido</v>
      </c>
      <c r="BC17" s="46" t="str">
        <f t="shared" si="70"/>
        <v>Gatilho não atingido</v>
      </c>
      <c r="BD17" s="46" t="str">
        <f t="shared" si="70"/>
        <v>Gatilho não atingido</v>
      </c>
      <c r="BE17" s="46" t="str">
        <f t="shared" si="70"/>
        <v>Gatilho não atingido</v>
      </c>
      <c r="BF17" s="46" t="str">
        <f t="shared" ref="BF17:BG17" si="71">IF(BF16&gt;VLOOKUP(BF13,$CZ$3:$DB$75,2,0),"Gatilho atingido","Gatilho não atingido")</f>
        <v>Gatilho não atingido</v>
      </c>
      <c r="BG17" s="46" t="str">
        <f t="shared" si="71"/>
        <v>Gatilho não atingido</v>
      </c>
      <c r="BH17" s="46" t="str">
        <f t="shared" ref="BH17" si="72">IF(BH16&gt;VLOOKUP(BH13,$CZ$3:$DB$75,2,0),"Gatilho atingido","Gatilho não atingido")</f>
        <v>Gatilho não atingido</v>
      </c>
      <c r="BI17" s="46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52">
        <v>14</v>
      </c>
      <c r="DA17" s="53">
        <v>0.03</v>
      </c>
      <c r="DB17" s="53">
        <v>3.7999999999999999E-2</v>
      </c>
    </row>
    <row r="18" spans="2:106" x14ac:dyDescent="0.3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X18" si="73">IF(I16&gt;VLOOKUP(I13,$CZ$3:$DB$75,3,0),"Gatilho atingido","Gatilho não atingido")</f>
        <v>Gatilho não atingido</v>
      </c>
      <c r="J18" s="46" t="str">
        <f t="shared" si="73"/>
        <v>Gatilho não atingido</v>
      </c>
      <c r="K18" s="46" t="str">
        <f t="shared" si="73"/>
        <v>Gatilho não atingido</v>
      </c>
      <c r="L18" s="46" t="str">
        <f t="shared" si="73"/>
        <v>Gatilho não atingido</v>
      </c>
      <c r="M18" s="46" t="str">
        <f t="shared" si="73"/>
        <v>Gatilho não atingido</v>
      </c>
      <c r="N18" s="46" t="str">
        <f t="shared" si="73"/>
        <v>Gatilho não atingido</v>
      </c>
      <c r="O18" s="46" t="str">
        <f t="shared" si="73"/>
        <v>Gatilho não atingido</v>
      </c>
      <c r="P18" s="46" t="str">
        <f t="shared" si="73"/>
        <v>Gatilho não atingido</v>
      </c>
      <c r="Q18" s="46" t="str">
        <f t="shared" si="73"/>
        <v>Gatilho não atingido</v>
      </c>
      <c r="R18" s="46" t="str">
        <f t="shared" si="73"/>
        <v>Gatilho não atingido</v>
      </c>
      <c r="S18" s="46" t="str">
        <f t="shared" si="73"/>
        <v>Gatilho não atingido</v>
      </c>
      <c r="T18" s="46" t="str">
        <f t="shared" si="73"/>
        <v>Gatilho não atingido</v>
      </c>
      <c r="U18" s="46" t="str">
        <f t="shared" si="73"/>
        <v>Gatilho não atingido</v>
      </c>
      <c r="V18" s="46" t="str">
        <f t="shared" si="73"/>
        <v>Gatilho não atingido</v>
      </c>
      <c r="W18" s="46" t="str">
        <f t="shared" si="73"/>
        <v>Gatilho não atingido</v>
      </c>
      <c r="X18" s="46" t="str">
        <f t="shared" si="73"/>
        <v>Gatilho não atingido</v>
      </c>
      <c r="Y18" s="46" t="str">
        <f t="shared" ref="Y18" si="74">IF(Y16&gt;VLOOKUP(Y13,$CZ$3:$DB$75,3,0),"Gatilho atingido","Gatilho não atingido")</f>
        <v>Gatilho não atingido</v>
      </c>
      <c r="Z18" s="46" t="str">
        <f t="shared" ref="Z18:BE18" si="75">IF(Z16&gt;VLOOKUP(Z13,$CZ$3:$DB$75,3,0),"Gatilho atingido","Gatilho não atingido")</f>
        <v>Gatilho não atingido</v>
      </c>
      <c r="AA18" s="46" t="str">
        <f t="shared" si="75"/>
        <v>Gatilho não atingido</v>
      </c>
      <c r="AB18" s="46" t="str">
        <f t="shared" si="75"/>
        <v>Gatilho não atingido</v>
      </c>
      <c r="AC18" s="46" t="str">
        <f t="shared" si="75"/>
        <v>Gatilho não atingido</v>
      </c>
      <c r="AD18" s="46" t="str">
        <f t="shared" si="75"/>
        <v>Gatilho não atingido</v>
      </c>
      <c r="AE18" s="46" t="str">
        <f t="shared" si="75"/>
        <v>Gatilho não atingido</v>
      </c>
      <c r="AF18" s="46" t="str">
        <f t="shared" si="75"/>
        <v>Gatilho não atingido</v>
      </c>
      <c r="AG18" s="46" t="str">
        <f t="shared" si="75"/>
        <v>Gatilho não atingido</v>
      </c>
      <c r="AH18" s="46" t="str">
        <f t="shared" si="75"/>
        <v>Gatilho não atingido</v>
      </c>
      <c r="AI18" s="46" t="str">
        <f t="shared" si="75"/>
        <v>Gatilho não atingido</v>
      </c>
      <c r="AJ18" s="46" t="str">
        <f t="shared" si="75"/>
        <v>Gatilho não atingido</v>
      </c>
      <c r="AK18" s="46" t="str">
        <f t="shared" si="75"/>
        <v>Gatilho não atingido</v>
      </c>
      <c r="AL18" s="46" t="str">
        <f t="shared" si="75"/>
        <v>Gatilho não atingido</v>
      </c>
      <c r="AM18" s="46" t="str">
        <f t="shared" si="75"/>
        <v>Gatilho não atingido</v>
      </c>
      <c r="AN18" s="46" t="str">
        <f t="shared" si="75"/>
        <v>Gatilho não atingido</v>
      </c>
      <c r="AO18" s="46" t="str">
        <f t="shared" si="75"/>
        <v>Gatilho não atingido</v>
      </c>
      <c r="AP18" s="46" t="str">
        <f t="shared" si="75"/>
        <v>Gatilho não atingido</v>
      </c>
      <c r="AQ18" s="46" t="str">
        <f t="shared" si="75"/>
        <v>Gatilho não atingido</v>
      </c>
      <c r="AR18" s="46" t="str">
        <f t="shared" si="75"/>
        <v>Gatilho não atingido</v>
      </c>
      <c r="AS18" s="46" t="str">
        <f t="shared" si="75"/>
        <v>Gatilho não atingido</v>
      </c>
      <c r="AT18" s="46" t="str">
        <f t="shared" si="75"/>
        <v>Gatilho não atingido</v>
      </c>
      <c r="AU18" s="46" t="str">
        <f t="shared" si="75"/>
        <v>Gatilho não atingido</v>
      </c>
      <c r="AV18" s="46" t="str">
        <f t="shared" si="75"/>
        <v>Gatilho não atingido</v>
      </c>
      <c r="AW18" s="46" t="str">
        <f t="shared" si="75"/>
        <v>Gatilho não atingido</v>
      </c>
      <c r="AX18" s="46" t="str">
        <f t="shared" si="75"/>
        <v>Gatilho não atingido</v>
      </c>
      <c r="AY18" s="46" t="str">
        <f t="shared" si="75"/>
        <v>Gatilho não atingido</v>
      </c>
      <c r="AZ18" s="46" t="str">
        <f t="shared" si="75"/>
        <v>Gatilho não atingido</v>
      </c>
      <c r="BA18" s="46" t="str">
        <f t="shared" si="75"/>
        <v>Gatilho não atingido</v>
      </c>
      <c r="BB18" s="46" t="str">
        <f t="shared" si="75"/>
        <v>Gatilho não atingido</v>
      </c>
      <c r="BC18" s="46" t="str">
        <f t="shared" si="75"/>
        <v>Gatilho não atingido</v>
      </c>
      <c r="BD18" s="46" t="str">
        <f t="shared" si="75"/>
        <v>Gatilho não atingido</v>
      </c>
      <c r="BE18" s="46" t="str">
        <f t="shared" si="75"/>
        <v>Gatilho não atingido</v>
      </c>
      <c r="BF18" s="46" t="str">
        <f t="shared" ref="BF18:BG18" si="76">IF(BF16&gt;VLOOKUP(BF13,$CZ$3:$DB$75,3,0),"Gatilho atingido","Gatilho não atingido")</f>
        <v>Gatilho não atingido</v>
      </c>
      <c r="BG18" s="46" t="str">
        <f t="shared" si="76"/>
        <v>Gatilho não atingido</v>
      </c>
      <c r="BH18" s="46" t="str">
        <f t="shared" ref="BH18" si="77">IF(BH16&gt;VLOOKUP(BH13,$CZ$3:$DB$75,3,0),"Gatilho atingido","Gatilho não atingido")</f>
        <v>Gatilho não atingido</v>
      </c>
      <c r="BI18" s="46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52">
        <v>15</v>
      </c>
      <c r="DA18" s="53">
        <v>3.1699999999999999E-2</v>
      </c>
      <c r="DB18" s="53">
        <v>4.0599999999999997E-2</v>
      </c>
    </row>
    <row r="19" spans="2:106" x14ac:dyDescent="0.3">
      <c r="B19" s="42"/>
      <c r="C19" s="77"/>
      <c r="D19" s="42"/>
      <c r="E19" s="43"/>
      <c r="F19" s="13"/>
      <c r="G19" s="20"/>
      <c r="H19" s="20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52">
        <v>16</v>
      </c>
      <c r="DA19" s="53">
        <v>3.39E-2</v>
      </c>
      <c r="DB19" s="53">
        <v>4.36E-2</v>
      </c>
    </row>
    <row r="20" spans="2:106" x14ac:dyDescent="0.3">
      <c r="B20" s="42"/>
      <c r="C20" s="77"/>
      <c r="D20" s="42"/>
      <c r="E20" s="43"/>
      <c r="F20" s="13"/>
      <c r="G20" s="102" t="s">
        <v>116</v>
      </c>
      <c r="H20" s="102"/>
      <c r="I20" s="102"/>
      <c r="J20" s="102"/>
      <c r="K20" s="102"/>
      <c r="L20" s="102"/>
      <c r="M20" s="102"/>
      <c r="N20" s="102"/>
      <c r="O20" s="102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71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52">
        <v>17</v>
      </c>
      <c r="DA20" s="53">
        <v>3.5999999999999997E-2</v>
      </c>
      <c r="DB20" s="53">
        <v>4.6399999999999997E-2</v>
      </c>
    </row>
    <row r="21" spans="2:106" x14ac:dyDescent="0.3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78">EDATE(G21,1)</f>
        <v>43800</v>
      </c>
      <c r="I21" s="38">
        <f t="shared" si="78"/>
        <v>43831</v>
      </c>
      <c r="J21" s="38">
        <f t="shared" si="78"/>
        <v>43862</v>
      </c>
      <c r="K21" s="38">
        <f t="shared" si="78"/>
        <v>43891</v>
      </c>
      <c r="L21" s="38">
        <f t="shared" si="78"/>
        <v>43922</v>
      </c>
      <c r="M21" s="38">
        <f t="shared" si="78"/>
        <v>43952</v>
      </c>
      <c r="N21" s="38">
        <f t="shared" si="78"/>
        <v>43983</v>
      </c>
      <c r="O21" s="38">
        <f t="shared" si="78"/>
        <v>44013</v>
      </c>
      <c r="P21" s="38">
        <f t="shared" ref="P21:U21" si="79">EDATE(O21,1)</f>
        <v>44044</v>
      </c>
      <c r="Q21" s="38">
        <f t="shared" si="79"/>
        <v>44075</v>
      </c>
      <c r="R21" s="38">
        <f t="shared" si="79"/>
        <v>44105</v>
      </c>
      <c r="S21" s="38">
        <f t="shared" si="79"/>
        <v>44136</v>
      </c>
      <c r="T21" s="38">
        <f t="shared" si="79"/>
        <v>44166</v>
      </c>
      <c r="U21" s="38">
        <f t="shared" si="79"/>
        <v>44197</v>
      </c>
      <c r="V21" s="38">
        <f t="shared" ref="V21:BH21" si="80">EDATE(U21,1)</f>
        <v>44228</v>
      </c>
      <c r="W21" s="38">
        <f t="shared" si="80"/>
        <v>44256</v>
      </c>
      <c r="X21" s="38">
        <f t="shared" si="80"/>
        <v>44287</v>
      </c>
      <c r="Y21" s="38">
        <f t="shared" si="80"/>
        <v>44317</v>
      </c>
      <c r="Z21" s="38">
        <f t="shared" si="80"/>
        <v>44348</v>
      </c>
      <c r="AA21" s="38">
        <f t="shared" si="80"/>
        <v>44378</v>
      </c>
      <c r="AB21" s="38">
        <f t="shared" si="80"/>
        <v>44409</v>
      </c>
      <c r="AC21" s="38">
        <f t="shared" si="80"/>
        <v>44440</v>
      </c>
      <c r="AD21" s="38">
        <f t="shared" si="80"/>
        <v>44470</v>
      </c>
      <c r="AE21" s="38">
        <f t="shared" si="80"/>
        <v>44501</v>
      </c>
      <c r="AF21" s="38">
        <f t="shared" si="80"/>
        <v>44531</v>
      </c>
      <c r="AG21" s="38">
        <f t="shared" si="80"/>
        <v>44562</v>
      </c>
      <c r="AH21" s="38">
        <f t="shared" si="80"/>
        <v>44593</v>
      </c>
      <c r="AI21" s="38">
        <f t="shared" si="80"/>
        <v>44621</v>
      </c>
      <c r="AJ21" s="38">
        <f t="shared" si="80"/>
        <v>44652</v>
      </c>
      <c r="AK21" s="38">
        <f t="shared" si="80"/>
        <v>44682</v>
      </c>
      <c r="AL21" s="38">
        <f t="shared" si="80"/>
        <v>44713</v>
      </c>
      <c r="AM21" s="38">
        <f t="shared" si="80"/>
        <v>44743</v>
      </c>
      <c r="AN21" s="38">
        <f t="shared" si="80"/>
        <v>44774</v>
      </c>
      <c r="AO21" s="38">
        <f t="shared" si="80"/>
        <v>44805</v>
      </c>
      <c r="AP21" s="38">
        <f t="shared" si="80"/>
        <v>44835</v>
      </c>
      <c r="AQ21" s="38">
        <f t="shared" si="80"/>
        <v>44866</v>
      </c>
      <c r="AR21" s="38">
        <f t="shared" si="80"/>
        <v>44896</v>
      </c>
      <c r="AS21" s="38">
        <f t="shared" si="80"/>
        <v>44927</v>
      </c>
      <c r="AT21" s="38">
        <f t="shared" si="80"/>
        <v>44958</v>
      </c>
      <c r="AU21" s="38">
        <f t="shared" si="80"/>
        <v>44986</v>
      </c>
      <c r="AV21" s="38">
        <f t="shared" si="80"/>
        <v>45017</v>
      </c>
      <c r="AW21" s="38">
        <f t="shared" si="80"/>
        <v>45047</v>
      </c>
      <c r="AX21" s="38">
        <f t="shared" si="80"/>
        <v>45078</v>
      </c>
      <c r="AY21" s="38">
        <f t="shared" si="80"/>
        <v>45108</v>
      </c>
      <c r="AZ21" s="38">
        <f t="shared" si="80"/>
        <v>45139</v>
      </c>
      <c r="BA21" s="38">
        <f t="shared" si="80"/>
        <v>45170</v>
      </c>
      <c r="BB21" s="38">
        <f t="shared" si="80"/>
        <v>45200</v>
      </c>
      <c r="BC21" s="38">
        <f t="shared" si="80"/>
        <v>45231</v>
      </c>
      <c r="BD21" s="38">
        <f t="shared" si="80"/>
        <v>45261</v>
      </c>
      <c r="BE21" s="38">
        <f t="shared" si="80"/>
        <v>45292</v>
      </c>
      <c r="BF21" s="38">
        <f t="shared" si="80"/>
        <v>45323</v>
      </c>
      <c r="BG21" s="38">
        <f t="shared" si="80"/>
        <v>45352</v>
      </c>
      <c r="BH21" s="38">
        <f t="shared" si="80"/>
        <v>45383</v>
      </c>
      <c r="BI21" s="43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52">
        <v>18</v>
      </c>
      <c r="DA21" s="53">
        <v>3.7900000000000003E-2</v>
      </c>
      <c r="DB21" s="53">
        <v>4.9000000000000002E-2</v>
      </c>
    </row>
    <row r="22" spans="2:106" x14ac:dyDescent="0.3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81">I22+1</f>
        <v>1</v>
      </c>
      <c r="K22" s="49">
        <f t="shared" si="81"/>
        <v>2</v>
      </c>
      <c r="L22" s="49">
        <f t="shared" si="81"/>
        <v>3</v>
      </c>
      <c r="M22" s="49">
        <f t="shared" si="81"/>
        <v>4</v>
      </c>
      <c r="N22" s="49">
        <f t="shared" si="81"/>
        <v>5</v>
      </c>
      <c r="O22" s="49">
        <f t="shared" si="81"/>
        <v>6</v>
      </c>
      <c r="P22" s="49">
        <f t="shared" ref="P22:U22" si="82">O22+1</f>
        <v>7</v>
      </c>
      <c r="Q22" s="49">
        <f t="shared" si="82"/>
        <v>8</v>
      </c>
      <c r="R22" s="49">
        <f t="shared" si="82"/>
        <v>9</v>
      </c>
      <c r="S22" s="49">
        <f t="shared" si="82"/>
        <v>10</v>
      </c>
      <c r="T22" s="49">
        <f t="shared" si="82"/>
        <v>11</v>
      </c>
      <c r="U22" s="49">
        <f t="shared" si="82"/>
        <v>12</v>
      </c>
      <c r="V22" s="49">
        <f t="shared" ref="V22:BH22" si="83">U22+1</f>
        <v>13</v>
      </c>
      <c r="W22" s="49">
        <f t="shared" si="83"/>
        <v>14</v>
      </c>
      <c r="X22" s="49">
        <f t="shared" si="83"/>
        <v>15</v>
      </c>
      <c r="Y22" s="49">
        <f t="shared" si="83"/>
        <v>16</v>
      </c>
      <c r="Z22" s="49">
        <f t="shared" si="83"/>
        <v>17</v>
      </c>
      <c r="AA22" s="49">
        <f t="shared" si="83"/>
        <v>18</v>
      </c>
      <c r="AB22" s="49">
        <f t="shared" si="83"/>
        <v>19</v>
      </c>
      <c r="AC22" s="49">
        <f t="shared" si="83"/>
        <v>20</v>
      </c>
      <c r="AD22" s="49">
        <f t="shared" si="83"/>
        <v>21</v>
      </c>
      <c r="AE22" s="49">
        <f t="shared" si="83"/>
        <v>22</v>
      </c>
      <c r="AF22" s="49">
        <f t="shared" si="83"/>
        <v>23</v>
      </c>
      <c r="AG22" s="49">
        <f t="shared" si="83"/>
        <v>24</v>
      </c>
      <c r="AH22" s="49">
        <f t="shared" si="83"/>
        <v>25</v>
      </c>
      <c r="AI22" s="49">
        <f t="shared" si="83"/>
        <v>26</v>
      </c>
      <c r="AJ22" s="49">
        <f t="shared" si="83"/>
        <v>27</v>
      </c>
      <c r="AK22" s="49">
        <f t="shared" si="83"/>
        <v>28</v>
      </c>
      <c r="AL22" s="49">
        <f t="shared" si="83"/>
        <v>29</v>
      </c>
      <c r="AM22" s="49">
        <f t="shared" si="83"/>
        <v>30</v>
      </c>
      <c r="AN22" s="49">
        <f t="shared" si="83"/>
        <v>31</v>
      </c>
      <c r="AO22" s="49">
        <f t="shared" si="83"/>
        <v>32</v>
      </c>
      <c r="AP22" s="49">
        <f t="shared" si="83"/>
        <v>33</v>
      </c>
      <c r="AQ22" s="49">
        <f t="shared" si="83"/>
        <v>34</v>
      </c>
      <c r="AR22" s="49">
        <f t="shared" si="83"/>
        <v>35</v>
      </c>
      <c r="AS22" s="49">
        <f t="shared" si="83"/>
        <v>36</v>
      </c>
      <c r="AT22" s="49">
        <f t="shared" si="83"/>
        <v>37</v>
      </c>
      <c r="AU22" s="49">
        <f t="shared" si="83"/>
        <v>38</v>
      </c>
      <c r="AV22" s="49">
        <f t="shared" si="83"/>
        <v>39</v>
      </c>
      <c r="AW22" s="49">
        <f t="shared" si="83"/>
        <v>40</v>
      </c>
      <c r="AX22" s="49">
        <f t="shared" si="83"/>
        <v>41</v>
      </c>
      <c r="AY22" s="49">
        <f t="shared" si="83"/>
        <v>42</v>
      </c>
      <c r="AZ22" s="49">
        <f t="shared" si="83"/>
        <v>43</v>
      </c>
      <c r="BA22" s="49">
        <f t="shared" si="83"/>
        <v>44</v>
      </c>
      <c r="BB22" s="49">
        <f t="shared" si="83"/>
        <v>45</v>
      </c>
      <c r="BC22" s="49">
        <f t="shared" si="83"/>
        <v>46</v>
      </c>
      <c r="BD22" s="49">
        <f t="shared" si="83"/>
        <v>47</v>
      </c>
      <c r="BE22" s="49">
        <f t="shared" si="83"/>
        <v>48</v>
      </c>
      <c r="BF22" s="49">
        <f t="shared" si="83"/>
        <v>49</v>
      </c>
      <c r="BG22" s="49">
        <f t="shared" si="83"/>
        <v>50</v>
      </c>
      <c r="BH22" s="49">
        <f t="shared" si="83"/>
        <v>51</v>
      </c>
      <c r="BI22" s="73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52">
        <v>19</v>
      </c>
      <c r="DA22" s="53">
        <v>3.9899999999999998E-2</v>
      </c>
      <c r="DB22" s="53">
        <v>5.1700000000000003E-2</v>
      </c>
    </row>
    <row r="23" spans="2:106" x14ac:dyDescent="0.3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f>SUM('Capa Final'!$E$37:$E$38)+SUM('Capa Final'!$E$46:$E$47)</f>
        <v>2054176.436852</v>
      </c>
      <c r="BI23" s="20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52">
        <v>20</v>
      </c>
      <c r="DA23" s="53">
        <v>4.1700000000000001E-2</v>
      </c>
      <c r="DB23" s="53">
        <v>5.4199999999999998E-2</v>
      </c>
    </row>
    <row r="24" spans="2:106" x14ac:dyDescent="0.3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f>'Capa Final'!$E$37+'Capa Final'!$E$46</f>
        <v>9788.7934549999991</v>
      </c>
      <c r="BI24" s="20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52">
        <v>21</v>
      </c>
      <c r="DA24" s="53">
        <v>4.3900000000000002E-2</v>
      </c>
      <c r="DB24" s="53">
        <v>5.7000000000000002E-2</v>
      </c>
    </row>
    <row r="25" spans="2:106" x14ac:dyDescent="0.3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84">X23/$B$6</f>
        <v>1.1763750359922815E-2</v>
      </c>
      <c r="Y25" s="46">
        <f t="shared" si="84"/>
        <v>1.2493027869031541E-2</v>
      </c>
      <c r="Z25" s="46">
        <f t="shared" si="84"/>
        <v>1.2810292241238032E-2</v>
      </c>
      <c r="AA25" s="46">
        <f t="shared" si="84"/>
        <v>1.3891098832557663E-2</v>
      </c>
      <c r="AB25" s="46">
        <f t="shared" si="84"/>
        <v>1.4779854132935017E-2</v>
      </c>
      <c r="AC25" s="46">
        <f t="shared" si="84"/>
        <v>1.5400349867795704E-2</v>
      </c>
      <c r="AD25" s="46">
        <f t="shared" ref="AD25:AE25" si="85">AD23/$B$6</f>
        <v>1.5572066620771187E-2</v>
      </c>
      <c r="AE25" s="46">
        <f t="shared" si="85"/>
        <v>1.6323560395347356E-2</v>
      </c>
      <c r="AF25" s="46">
        <f t="shared" ref="AF25:AG25" si="86">AF23/$B$6</f>
        <v>1.6575707834800685E-2</v>
      </c>
      <c r="AG25" s="46">
        <f t="shared" si="86"/>
        <v>1.6975872550055608E-2</v>
      </c>
      <c r="AH25" s="46">
        <f t="shared" ref="AH25:AI25" si="87">AH23/$B$6</f>
        <v>1.7169810757440711E-2</v>
      </c>
      <c r="AI25" s="46">
        <f t="shared" si="87"/>
        <v>1.7511917727216251E-2</v>
      </c>
      <c r="AJ25" s="46">
        <f t="shared" ref="AJ25:AK25" si="88">AJ23/$B$6</f>
        <v>1.8125890478867725E-2</v>
      </c>
      <c r="AK25" s="46">
        <f t="shared" si="88"/>
        <v>1.8261552761116705E-2</v>
      </c>
      <c r="AL25" s="46">
        <f t="shared" ref="AL25:AM25" si="89">AL23/$B$6</f>
        <v>1.8407393026140532E-2</v>
      </c>
      <c r="AM25" s="46">
        <f t="shared" si="89"/>
        <v>1.8939661546390461E-2</v>
      </c>
      <c r="AN25" s="46">
        <f t="shared" ref="AN25:AO25" si="90">AN23/$B$6</f>
        <v>1.8944136710489341E-2</v>
      </c>
      <c r="AO25" s="46">
        <f t="shared" si="90"/>
        <v>1.9126308646933789E-2</v>
      </c>
      <c r="AP25" s="46">
        <f t="shared" ref="AP25:AQ25" si="91">AP23/$B$6</f>
        <v>1.9137117438569055E-2</v>
      </c>
      <c r="AQ25" s="46">
        <f t="shared" si="91"/>
        <v>1.9312317690622624E-2</v>
      </c>
      <c r="AR25" s="46">
        <f t="shared" ref="AR25:AS25" si="92">AR23/$B$6</f>
        <v>1.948273739051604E-2</v>
      </c>
      <c r="AS25" s="46">
        <f t="shared" si="92"/>
        <v>1.9649419240946021E-2</v>
      </c>
      <c r="AT25" s="46">
        <f t="shared" ref="AT25:AU25" si="93">AT23/$B$6</f>
        <v>1.977695627969463E-2</v>
      </c>
      <c r="AU25" s="46">
        <f t="shared" si="93"/>
        <v>1.9258759761734936E-2</v>
      </c>
      <c r="AV25" s="46">
        <f t="shared" ref="AV25:AW25" si="94">AV23/$B$6</f>
        <v>1.9816928913122346E-2</v>
      </c>
      <c r="AW25" s="46">
        <f t="shared" si="94"/>
        <v>1.9366663981968135E-2</v>
      </c>
      <c r="AX25" s="46">
        <f t="shared" ref="AX25:AY25" si="95">AX23/$B$6</f>
        <v>1.9494123875037711E-2</v>
      </c>
      <c r="AY25" s="46">
        <f t="shared" si="95"/>
        <v>1.9427472794395308E-2</v>
      </c>
      <c r="AZ25" s="46">
        <f t="shared" ref="AZ25:BA25" si="96">AZ23/$B$6</f>
        <v>1.9708359095886131E-2</v>
      </c>
      <c r="BA25" s="46">
        <f t="shared" si="96"/>
        <v>1.9750663419639353E-2</v>
      </c>
      <c r="BB25" s="46">
        <f t="shared" ref="BB25:BC25" si="97">BB23/$B$6</f>
        <v>1.95914682741965E-2</v>
      </c>
      <c r="BC25" s="46">
        <f t="shared" si="97"/>
        <v>1.9680729489453305E-2</v>
      </c>
      <c r="BD25" s="46">
        <f t="shared" ref="BD25:BE25" si="98">BD23/$B$6</f>
        <v>1.9660389652532879E-2</v>
      </c>
      <c r="BE25" s="46">
        <f t="shared" si="98"/>
        <v>1.9650305660129357E-2</v>
      </c>
      <c r="BF25" s="46">
        <f t="shared" ref="BF25:BG25" si="99">BF23/$B$6</f>
        <v>1.96760492757585E-2</v>
      </c>
      <c r="BG25" s="46">
        <f t="shared" si="99"/>
        <v>1.9932827303364355E-2</v>
      </c>
      <c r="BH25" s="46">
        <f t="shared" ref="BH25" si="100">BH23/$B$6</f>
        <v>1.9906885964736516E-2</v>
      </c>
      <c r="BI25" s="46"/>
      <c r="CZ25" s="52">
        <v>22</v>
      </c>
      <c r="DA25" s="53">
        <v>4.6100000000000002E-2</v>
      </c>
      <c r="DB25" s="53">
        <v>5.9900000000000002E-2</v>
      </c>
    </row>
    <row r="26" spans="2:106" x14ac:dyDescent="0.3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BE26" si="101">IF(J25&gt;VLOOKUP(J22,$CZ$3:$DB$75,2,0),"Gatilho atingido","Gatilho não atingido")</f>
        <v>Gatilho não atingido</v>
      </c>
      <c r="K26" s="46" t="str">
        <f t="shared" si="101"/>
        <v>Gatilho não atingido</v>
      </c>
      <c r="L26" s="46" t="str">
        <f t="shared" si="101"/>
        <v>Gatilho não atingido</v>
      </c>
      <c r="M26" s="46" t="str">
        <f t="shared" si="101"/>
        <v>Gatilho não atingido</v>
      </c>
      <c r="N26" s="46" t="str">
        <f t="shared" si="101"/>
        <v>Gatilho não atingido</v>
      </c>
      <c r="O26" s="46" t="str">
        <f t="shared" si="101"/>
        <v>Gatilho não atingido</v>
      </c>
      <c r="P26" s="46" t="str">
        <f t="shared" si="101"/>
        <v>Gatilho não atingido</v>
      </c>
      <c r="Q26" s="46" t="str">
        <f t="shared" si="101"/>
        <v>Gatilho não atingido</v>
      </c>
      <c r="R26" s="46" t="str">
        <f t="shared" si="101"/>
        <v>Gatilho não atingido</v>
      </c>
      <c r="S26" s="46" t="str">
        <f t="shared" si="101"/>
        <v>Gatilho não atingido</v>
      </c>
      <c r="T26" s="46" t="str">
        <f t="shared" si="101"/>
        <v>Gatilho não atingido</v>
      </c>
      <c r="U26" s="46" t="str">
        <f t="shared" si="101"/>
        <v>Gatilho não atingido</v>
      </c>
      <c r="V26" s="46" t="str">
        <f t="shared" si="101"/>
        <v>Gatilho não atingido</v>
      </c>
      <c r="W26" s="46" t="str">
        <f t="shared" si="101"/>
        <v>Gatilho não atingido</v>
      </c>
      <c r="X26" s="46" t="str">
        <f t="shared" si="101"/>
        <v>Gatilho não atingido</v>
      </c>
      <c r="Y26" s="46" t="str">
        <f t="shared" si="101"/>
        <v>Gatilho não atingido</v>
      </c>
      <c r="Z26" s="46" t="str">
        <f t="shared" si="101"/>
        <v>Gatilho não atingido</v>
      </c>
      <c r="AA26" s="46" t="str">
        <f t="shared" si="101"/>
        <v>Gatilho não atingido</v>
      </c>
      <c r="AB26" s="46" t="str">
        <f t="shared" si="101"/>
        <v>Gatilho não atingido</v>
      </c>
      <c r="AC26" s="46" t="str">
        <f t="shared" si="101"/>
        <v>Gatilho não atingido</v>
      </c>
      <c r="AD26" s="46" t="str">
        <f t="shared" si="101"/>
        <v>Gatilho não atingido</v>
      </c>
      <c r="AE26" s="46" t="str">
        <f t="shared" si="101"/>
        <v>Gatilho não atingido</v>
      </c>
      <c r="AF26" s="46" t="str">
        <f t="shared" si="101"/>
        <v>Gatilho não atingido</v>
      </c>
      <c r="AG26" s="46" t="str">
        <f t="shared" si="101"/>
        <v>Gatilho não atingido</v>
      </c>
      <c r="AH26" s="46" t="str">
        <f t="shared" si="101"/>
        <v>Gatilho não atingido</v>
      </c>
      <c r="AI26" s="46" t="str">
        <f t="shared" si="101"/>
        <v>Gatilho não atingido</v>
      </c>
      <c r="AJ26" s="46" t="str">
        <f t="shared" si="101"/>
        <v>Gatilho não atingido</v>
      </c>
      <c r="AK26" s="46" t="str">
        <f t="shared" si="101"/>
        <v>Gatilho não atingido</v>
      </c>
      <c r="AL26" s="46" t="str">
        <f t="shared" si="101"/>
        <v>Gatilho não atingido</v>
      </c>
      <c r="AM26" s="46" t="str">
        <f t="shared" si="101"/>
        <v>Gatilho não atingido</v>
      </c>
      <c r="AN26" s="46" t="str">
        <f t="shared" si="101"/>
        <v>Gatilho não atingido</v>
      </c>
      <c r="AO26" s="46" t="str">
        <f t="shared" si="101"/>
        <v>Gatilho não atingido</v>
      </c>
      <c r="AP26" s="46" t="str">
        <f t="shared" si="101"/>
        <v>Gatilho não atingido</v>
      </c>
      <c r="AQ26" s="46" t="str">
        <f t="shared" si="101"/>
        <v>Gatilho não atingido</v>
      </c>
      <c r="AR26" s="46" t="str">
        <f t="shared" si="101"/>
        <v>Gatilho não atingido</v>
      </c>
      <c r="AS26" s="46" t="str">
        <f t="shared" si="101"/>
        <v>Gatilho não atingido</v>
      </c>
      <c r="AT26" s="46" t="str">
        <f t="shared" si="101"/>
        <v>Gatilho não atingido</v>
      </c>
      <c r="AU26" s="46" t="str">
        <f t="shared" si="101"/>
        <v>Gatilho não atingido</v>
      </c>
      <c r="AV26" s="46" t="str">
        <f t="shared" si="101"/>
        <v>Gatilho não atingido</v>
      </c>
      <c r="AW26" s="46" t="str">
        <f t="shared" si="101"/>
        <v>Gatilho não atingido</v>
      </c>
      <c r="AX26" s="46" t="str">
        <f t="shared" si="101"/>
        <v>Gatilho não atingido</v>
      </c>
      <c r="AY26" s="46" t="str">
        <f t="shared" si="101"/>
        <v>Gatilho não atingido</v>
      </c>
      <c r="AZ26" s="46" t="str">
        <f t="shared" si="101"/>
        <v>Gatilho não atingido</v>
      </c>
      <c r="BA26" s="46" t="str">
        <f t="shared" si="101"/>
        <v>Gatilho não atingido</v>
      </c>
      <c r="BB26" s="46" t="str">
        <f t="shared" si="101"/>
        <v>Gatilho não atingido</v>
      </c>
      <c r="BC26" s="46" t="str">
        <f t="shared" si="101"/>
        <v>Gatilho não atingido</v>
      </c>
      <c r="BD26" s="46" t="str">
        <f t="shared" si="101"/>
        <v>Gatilho não atingido</v>
      </c>
      <c r="BE26" s="46" t="str">
        <f t="shared" si="101"/>
        <v>Gatilho não atingido</v>
      </c>
      <c r="BF26" s="46" t="str">
        <f t="shared" ref="BF26:BG26" si="102">IF(BF25&gt;VLOOKUP(BF22,$CZ$3:$DB$75,2,0),"Gatilho atingido","Gatilho não atingido")</f>
        <v>Gatilho não atingido</v>
      </c>
      <c r="BG26" s="46" t="str">
        <f t="shared" si="102"/>
        <v>Gatilho não atingido</v>
      </c>
      <c r="BH26" s="46" t="str">
        <f t="shared" ref="BH26" si="103">IF(BH25&gt;VLOOKUP(BH22,$CZ$3:$DB$75,2,0),"Gatilho atingido","Gatilho não atingido")</f>
        <v>Gatilho não atingido</v>
      </c>
      <c r="BI26" s="46"/>
      <c r="CZ26" s="52">
        <v>23</v>
      </c>
      <c r="DA26" s="53">
        <v>4.8300000000000003E-2</v>
      </c>
      <c r="DB26" s="53">
        <v>6.2600000000000003E-2</v>
      </c>
    </row>
    <row r="27" spans="2:106" x14ac:dyDescent="0.3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BE27" si="104">IF(J25&gt;VLOOKUP(J22,$CZ$3:$DB$75,3,0),"Gatilho atingido","Gatilho não atingido")</f>
        <v>Gatilho não atingido</v>
      </c>
      <c r="K27" s="46" t="str">
        <f t="shared" si="104"/>
        <v>Gatilho não atingido</v>
      </c>
      <c r="L27" s="46" t="str">
        <f t="shared" si="104"/>
        <v>Gatilho não atingido</v>
      </c>
      <c r="M27" s="46" t="str">
        <f t="shared" si="104"/>
        <v>Gatilho não atingido</v>
      </c>
      <c r="N27" s="46" t="str">
        <f t="shared" si="104"/>
        <v>Gatilho não atingido</v>
      </c>
      <c r="O27" s="46" t="str">
        <f t="shared" si="104"/>
        <v>Gatilho não atingido</v>
      </c>
      <c r="P27" s="46" t="str">
        <f t="shared" si="104"/>
        <v>Gatilho não atingido</v>
      </c>
      <c r="Q27" s="46" t="str">
        <f t="shared" si="104"/>
        <v>Gatilho não atingido</v>
      </c>
      <c r="R27" s="46" t="str">
        <f t="shared" si="104"/>
        <v>Gatilho não atingido</v>
      </c>
      <c r="S27" s="46" t="str">
        <f t="shared" si="104"/>
        <v>Gatilho não atingido</v>
      </c>
      <c r="T27" s="46" t="str">
        <f t="shared" si="104"/>
        <v>Gatilho não atingido</v>
      </c>
      <c r="U27" s="46" t="str">
        <f t="shared" si="104"/>
        <v>Gatilho não atingido</v>
      </c>
      <c r="V27" s="46" t="str">
        <f t="shared" si="104"/>
        <v>Gatilho não atingido</v>
      </c>
      <c r="W27" s="46" t="str">
        <f t="shared" si="104"/>
        <v>Gatilho não atingido</v>
      </c>
      <c r="X27" s="46" t="str">
        <f t="shared" si="104"/>
        <v>Gatilho não atingido</v>
      </c>
      <c r="Y27" s="46" t="str">
        <f t="shared" si="104"/>
        <v>Gatilho não atingido</v>
      </c>
      <c r="Z27" s="46" t="str">
        <f t="shared" si="104"/>
        <v>Gatilho não atingido</v>
      </c>
      <c r="AA27" s="46" t="str">
        <f t="shared" si="104"/>
        <v>Gatilho não atingido</v>
      </c>
      <c r="AB27" s="46" t="str">
        <f t="shared" si="104"/>
        <v>Gatilho não atingido</v>
      </c>
      <c r="AC27" s="46" t="str">
        <f t="shared" si="104"/>
        <v>Gatilho não atingido</v>
      </c>
      <c r="AD27" s="46" t="str">
        <f t="shared" si="104"/>
        <v>Gatilho não atingido</v>
      </c>
      <c r="AE27" s="46" t="str">
        <f t="shared" si="104"/>
        <v>Gatilho não atingido</v>
      </c>
      <c r="AF27" s="46" t="str">
        <f t="shared" si="104"/>
        <v>Gatilho não atingido</v>
      </c>
      <c r="AG27" s="46" t="str">
        <f t="shared" si="104"/>
        <v>Gatilho não atingido</v>
      </c>
      <c r="AH27" s="46" t="str">
        <f t="shared" si="104"/>
        <v>Gatilho não atingido</v>
      </c>
      <c r="AI27" s="46" t="str">
        <f t="shared" si="104"/>
        <v>Gatilho não atingido</v>
      </c>
      <c r="AJ27" s="46" t="str">
        <f t="shared" si="104"/>
        <v>Gatilho não atingido</v>
      </c>
      <c r="AK27" s="46" t="str">
        <f t="shared" si="104"/>
        <v>Gatilho não atingido</v>
      </c>
      <c r="AL27" s="46" t="str">
        <f t="shared" si="104"/>
        <v>Gatilho não atingido</v>
      </c>
      <c r="AM27" s="46" t="str">
        <f t="shared" si="104"/>
        <v>Gatilho não atingido</v>
      </c>
      <c r="AN27" s="46" t="str">
        <f t="shared" si="104"/>
        <v>Gatilho não atingido</v>
      </c>
      <c r="AO27" s="46" t="str">
        <f t="shared" si="104"/>
        <v>Gatilho não atingido</v>
      </c>
      <c r="AP27" s="46" t="str">
        <f t="shared" si="104"/>
        <v>Gatilho não atingido</v>
      </c>
      <c r="AQ27" s="46" t="str">
        <f t="shared" si="104"/>
        <v>Gatilho não atingido</v>
      </c>
      <c r="AR27" s="46" t="str">
        <f t="shared" si="104"/>
        <v>Gatilho não atingido</v>
      </c>
      <c r="AS27" s="46" t="str">
        <f t="shared" si="104"/>
        <v>Gatilho não atingido</v>
      </c>
      <c r="AT27" s="46" t="str">
        <f t="shared" si="104"/>
        <v>Gatilho não atingido</v>
      </c>
      <c r="AU27" s="46" t="str">
        <f t="shared" si="104"/>
        <v>Gatilho não atingido</v>
      </c>
      <c r="AV27" s="46" t="str">
        <f t="shared" si="104"/>
        <v>Gatilho não atingido</v>
      </c>
      <c r="AW27" s="46" t="str">
        <f t="shared" si="104"/>
        <v>Gatilho não atingido</v>
      </c>
      <c r="AX27" s="46" t="str">
        <f t="shared" si="104"/>
        <v>Gatilho não atingido</v>
      </c>
      <c r="AY27" s="46" t="str">
        <f t="shared" si="104"/>
        <v>Gatilho não atingido</v>
      </c>
      <c r="AZ27" s="46" t="str">
        <f t="shared" si="104"/>
        <v>Gatilho não atingido</v>
      </c>
      <c r="BA27" s="46" t="str">
        <f t="shared" si="104"/>
        <v>Gatilho não atingido</v>
      </c>
      <c r="BB27" s="46" t="str">
        <f t="shared" si="104"/>
        <v>Gatilho não atingido</v>
      </c>
      <c r="BC27" s="46" t="str">
        <f t="shared" si="104"/>
        <v>Gatilho não atingido</v>
      </c>
      <c r="BD27" s="46" t="str">
        <f t="shared" si="104"/>
        <v>Gatilho não atingido</v>
      </c>
      <c r="BE27" s="46" t="str">
        <f t="shared" si="104"/>
        <v>Gatilho não atingido</v>
      </c>
      <c r="BF27" s="46" t="str">
        <f t="shared" ref="BF27:BG27" si="105">IF(BF25&gt;VLOOKUP(BF22,$CZ$3:$DB$75,3,0),"Gatilho atingido","Gatilho não atingido")</f>
        <v>Gatilho não atingido</v>
      </c>
      <c r="BG27" s="46" t="str">
        <f t="shared" si="105"/>
        <v>Gatilho não atingido</v>
      </c>
      <c r="BH27" s="46" t="str">
        <f t="shared" ref="BH27" si="106">IF(BH25&gt;VLOOKUP(BH22,$CZ$3:$DB$75,3,0),"Gatilho atingido","Gatilho não atingido")</f>
        <v>Gatilho não atingido</v>
      </c>
      <c r="BI27" s="46"/>
      <c r="CZ27" s="52">
        <v>24</v>
      </c>
      <c r="DA27" s="53">
        <v>5.04E-2</v>
      </c>
      <c r="DB27" s="53">
        <v>6.54E-2</v>
      </c>
    </row>
    <row r="28" spans="2:106" x14ac:dyDescent="0.3">
      <c r="B28" s="42"/>
      <c r="C28" s="77"/>
      <c r="D28" s="42"/>
      <c r="CZ28" s="52">
        <v>25</v>
      </c>
      <c r="DA28" s="53">
        <v>5.2499999999999998E-2</v>
      </c>
      <c r="DB28" s="53">
        <v>6.8000000000000005E-2</v>
      </c>
    </row>
    <row r="29" spans="2:106" x14ac:dyDescent="0.3">
      <c r="B29" s="48"/>
      <c r="C29" s="78"/>
      <c r="D29" s="48"/>
      <c r="F29" s="13"/>
      <c r="G29" s="102" t="s">
        <v>116</v>
      </c>
      <c r="H29" s="102"/>
      <c r="I29" s="102"/>
      <c r="J29" s="102"/>
      <c r="K29" s="102"/>
      <c r="L29" s="102"/>
      <c r="M29" s="102"/>
      <c r="N29" s="102"/>
      <c r="O29" s="10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71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52">
        <v>26</v>
      </c>
      <c r="DA29" s="53">
        <v>5.4399999999999997E-2</v>
      </c>
      <c r="DB29" s="53">
        <v>7.0400000000000004E-2</v>
      </c>
    </row>
    <row r="30" spans="2:106" x14ac:dyDescent="0.3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07">EDATE(G30,1)</f>
        <v>43800</v>
      </c>
      <c r="I30" s="38">
        <f t="shared" si="107"/>
        <v>43831</v>
      </c>
      <c r="J30" s="38">
        <f t="shared" si="107"/>
        <v>43862</v>
      </c>
      <c r="K30" s="38">
        <f t="shared" si="107"/>
        <v>43891</v>
      </c>
      <c r="L30" s="38">
        <f t="shared" si="107"/>
        <v>43922</v>
      </c>
      <c r="M30" s="38">
        <f t="shared" si="107"/>
        <v>43952</v>
      </c>
      <c r="N30" s="38">
        <f t="shared" si="107"/>
        <v>43983</v>
      </c>
      <c r="O30" s="38">
        <f t="shared" si="107"/>
        <v>44013</v>
      </c>
      <c r="P30" s="38">
        <f t="shared" ref="P30:U30" si="108">EDATE(O30,1)</f>
        <v>44044</v>
      </c>
      <c r="Q30" s="38">
        <f t="shared" si="108"/>
        <v>44075</v>
      </c>
      <c r="R30" s="38">
        <f t="shared" si="108"/>
        <v>44105</v>
      </c>
      <c r="S30" s="38">
        <f t="shared" si="108"/>
        <v>44136</v>
      </c>
      <c r="T30" s="38">
        <f t="shared" si="108"/>
        <v>44166</v>
      </c>
      <c r="U30" s="38">
        <f t="shared" si="108"/>
        <v>44197</v>
      </c>
      <c r="V30" s="38">
        <f t="shared" ref="V30:BH30" si="109">EDATE(U30,1)</f>
        <v>44228</v>
      </c>
      <c r="W30" s="38">
        <f t="shared" si="109"/>
        <v>44256</v>
      </c>
      <c r="X30" s="38">
        <f t="shared" si="109"/>
        <v>44287</v>
      </c>
      <c r="Y30" s="38">
        <f t="shared" si="109"/>
        <v>44317</v>
      </c>
      <c r="Z30" s="38">
        <f t="shared" si="109"/>
        <v>44348</v>
      </c>
      <c r="AA30" s="38">
        <f t="shared" si="109"/>
        <v>44378</v>
      </c>
      <c r="AB30" s="38">
        <f t="shared" si="109"/>
        <v>44409</v>
      </c>
      <c r="AC30" s="38">
        <f t="shared" si="109"/>
        <v>44440</v>
      </c>
      <c r="AD30" s="38">
        <f t="shared" si="109"/>
        <v>44470</v>
      </c>
      <c r="AE30" s="38">
        <f t="shared" si="109"/>
        <v>44501</v>
      </c>
      <c r="AF30" s="38">
        <f t="shared" si="109"/>
        <v>44531</v>
      </c>
      <c r="AG30" s="38">
        <f t="shared" si="109"/>
        <v>44562</v>
      </c>
      <c r="AH30" s="38">
        <f t="shared" si="109"/>
        <v>44593</v>
      </c>
      <c r="AI30" s="38">
        <f t="shared" si="109"/>
        <v>44621</v>
      </c>
      <c r="AJ30" s="38">
        <f t="shared" si="109"/>
        <v>44652</v>
      </c>
      <c r="AK30" s="38">
        <f t="shared" si="109"/>
        <v>44682</v>
      </c>
      <c r="AL30" s="38">
        <f t="shared" si="109"/>
        <v>44713</v>
      </c>
      <c r="AM30" s="38">
        <f t="shared" si="109"/>
        <v>44743</v>
      </c>
      <c r="AN30" s="38">
        <f t="shared" si="109"/>
        <v>44774</v>
      </c>
      <c r="AO30" s="38">
        <f t="shared" si="109"/>
        <v>44805</v>
      </c>
      <c r="AP30" s="38">
        <f t="shared" si="109"/>
        <v>44835</v>
      </c>
      <c r="AQ30" s="38">
        <f t="shared" si="109"/>
        <v>44866</v>
      </c>
      <c r="AR30" s="38">
        <f t="shared" si="109"/>
        <v>44896</v>
      </c>
      <c r="AS30" s="38">
        <f t="shared" si="109"/>
        <v>44927</v>
      </c>
      <c r="AT30" s="38">
        <f t="shared" si="109"/>
        <v>44958</v>
      </c>
      <c r="AU30" s="38">
        <f t="shared" si="109"/>
        <v>44986</v>
      </c>
      <c r="AV30" s="38">
        <f t="shared" si="109"/>
        <v>45017</v>
      </c>
      <c r="AW30" s="38">
        <f t="shared" si="109"/>
        <v>45047</v>
      </c>
      <c r="AX30" s="38">
        <f t="shared" si="109"/>
        <v>45078</v>
      </c>
      <c r="AY30" s="38">
        <f t="shared" si="109"/>
        <v>45108</v>
      </c>
      <c r="AZ30" s="38">
        <f t="shared" si="109"/>
        <v>45139</v>
      </c>
      <c r="BA30" s="38">
        <f t="shared" si="109"/>
        <v>45170</v>
      </c>
      <c r="BB30" s="38">
        <f t="shared" si="109"/>
        <v>45200</v>
      </c>
      <c r="BC30" s="38">
        <f t="shared" si="109"/>
        <v>45231</v>
      </c>
      <c r="BD30" s="38">
        <f t="shared" si="109"/>
        <v>45261</v>
      </c>
      <c r="BE30" s="38">
        <f t="shared" si="109"/>
        <v>45292</v>
      </c>
      <c r="BF30" s="38">
        <f t="shared" si="109"/>
        <v>45323</v>
      </c>
      <c r="BG30" s="38">
        <f t="shared" si="109"/>
        <v>45352</v>
      </c>
      <c r="BH30" s="38">
        <f t="shared" si="109"/>
        <v>45383</v>
      </c>
      <c r="BI30" s="43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52">
        <v>27</v>
      </c>
      <c r="DA30" s="53">
        <v>5.6099999999999997E-2</v>
      </c>
      <c r="DB30" s="53">
        <v>7.2599999999999998E-2</v>
      </c>
    </row>
    <row r="31" spans="2:106" x14ac:dyDescent="0.3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10">J31+1</f>
        <v>1</v>
      </c>
      <c r="L31" s="49">
        <f t="shared" si="110"/>
        <v>2</v>
      </c>
      <c r="M31" s="49">
        <f t="shared" si="110"/>
        <v>3</v>
      </c>
      <c r="N31" s="49">
        <f t="shared" si="110"/>
        <v>4</v>
      </c>
      <c r="O31" s="49">
        <f t="shared" si="110"/>
        <v>5</v>
      </c>
      <c r="P31" s="49">
        <f t="shared" ref="P31:U31" si="111">O31+1</f>
        <v>6</v>
      </c>
      <c r="Q31" s="49">
        <f t="shared" si="111"/>
        <v>7</v>
      </c>
      <c r="R31" s="49">
        <f t="shared" si="111"/>
        <v>8</v>
      </c>
      <c r="S31" s="49">
        <f t="shared" si="111"/>
        <v>9</v>
      </c>
      <c r="T31" s="49">
        <f t="shared" si="111"/>
        <v>10</v>
      </c>
      <c r="U31" s="49">
        <f t="shared" si="111"/>
        <v>11</v>
      </c>
      <c r="V31" s="49">
        <f t="shared" ref="V31:BH31" si="112">U31+1</f>
        <v>12</v>
      </c>
      <c r="W31" s="49">
        <f t="shared" si="112"/>
        <v>13</v>
      </c>
      <c r="X31" s="49">
        <f t="shared" si="112"/>
        <v>14</v>
      </c>
      <c r="Y31" s="49">
        <f t="shared" si="112"/>
        <v>15</v>
      </c>
      <c r="Z31" s="49">
        <f t="shared" si="112"/>
        <v>16</v>
      </c>
      <c r="AA31" s="49">
        <f t="shared" si="112"/>
        <v>17</v>
      </c>
      <c r="AB31" s="49">
        <f t="shared" si="112"/>
        <v>18</v>
      </c>
      <c r="AC31" s="49">
        <f t="shared" si="112"/>
        <v>19</v>
      </c>
      <c r="AD31" s="49">
        <f t="shared" si="112"/>
        <v>20</v>
      </c>
      <c r="AE31" s="49">
        <f t="shared" si="112"/>
        <v>21</v>
      </c>
      <c r="AF31" s="49">
        <f t="shared" si="112"/>
        <v>22</v>
      </c>
      <c r="AG31" s="49">
        <f t="shared" si="112"/>
        <v>23</v>
      </c>
      <c r="AH31" s="49">
        <f t="shared" si="112"/>
        <v>24</v>
      </c>
      <c r="AI31" s="49">
        <f t="shared" si="112"/>
        <v>25</v>
      </c>
      <c r="AJ31" s="49">
        <f t="shared" si="112"/>
        <v>26</v>
      </c>
      <c r="AK31" s="49">
        <f t="shared" si="112"/>
        <v>27</v>
      </c>
      <c r="AL31" s="49">
        <f t="shared" si="112"/>
        <v>28</v>
      </c>
      <c r="AM31" s="49">
        <f t="shared" si="112"/>
        <v>29</v>
      </c>
      <c r="AN31" s="49">
        <f t="shared" si="112"/>
        <v>30</v>
      </c>
      <c r="AO31" s="49">
        <f t="shared" si="112"/>
        <v>31</v>
      </c>
      <c r="AP31" s="49">
        <f t="shared" si="112"/>
        <v>32</v>
      </c>
      <c r="AQ31" s="49">
        <f t="shared" si="112"/>
        <v>33</v>
      </c>
      <c r="AR31" s="49">
        <f t="shared" si="112"/>
        <v>34</v>
      </c>
      <c r="AS31" s="49">
        <f t="shared" si="112"/>
        <v>35</v>
      </c>
      <c r="AT31" s="49">
        <f t="shared" si="112"/>
        <v>36</v>
      </c>
      <c r="AU31" s="49">
        <f t="shared" si="112"/>
        <v>37</v>
      </c>
      <c r="AV31" s="49">
        <f t="shared" si="112"/>
        <v>38</v>
      </c>
      <c r="AW31" s="49">
        <f t="shared" si="112"/>
        <v>39</v>
      </c>
      <c r="AX31" s="49">
        <f t="shared" si="112"/>
        <v>40</v>
      </c>
      <c r="AY31" s="49">
        <f t="shared" si="112"/>
        <v>41</v>
      </c>
      <c r="AZ31" s="49">
        <f t="shared" si="112"/>
        <v>42</v>
      </c>
      <c r="BA31" s="49">
        <f t="shared" si="112"/>
        <v>43</v>
      </c>
      <c r="BB31" s="49">
        <f t="shared" si="112"/>
        <v>44</v>
      </c>
      <c r="BC31" s="49">
        <f t="shared" si="112"/>
        <v>45</v>
      </c>
      <c r="BD31" s="49">
        <f t="shared" si="112"/>
        <v>46</v>
      </c>
      <c r="BE31" s="49">
        <f t="shared" si="112"/>
        <v>47</v>
      </c>
      <c r="BF31" s="49">
        <f t="shared" si="112"/>
        <v>48</v>
      </c>
      <c r="BG31" s="49">
        <f t="shared" si="112"/>
        <v>49</v>
      </c>
      <c r="BH31" s="49">
        <f t="shared" si="112"/>
        <v>50</v>
      </c>
      <c r="BI31" s="73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52">
        <v>28</v>
      </c>
      <c r="DA31" s="53">
        <v>5.7799999999999997E-2</v>
      </c>
      <c r="DB31" s="53">
        <v>7.4700000000000003E-2</v>
      </c>
    </row>
    <row r="32" spans="2:106" x14ac:dyDescent="0.3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f>SUM('Capa Final'!$F$37:$F$38)+SUM('Capa Final'!$F$46:$F$47)</f>
        <v>2005887.1398590005</v>
      </c>
      <c r="BI32" s="20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52">
        <v>29</v>
      </c>
      <c r="DA32" s="53">
        <v>5.9400000000000001E-2</v>
      </c>
      <c r="DB32" s="53">
        <v>7.6700000000000004E-2</v>
      </c>
    </row>
    <row r="33" spans="2:106" x14ac:dyDescent="0.3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f>'Capa Final'!$F$37+'Capa Final'!$F$46</f>
        <v>25876.141941999998</v>
      </c>
      <c r="BI33" s="20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52">
        <v>30</v>
      </c>
      <c r="DA33" s="53">
        <v>6.08E-2</v>
      </c>
      <c r="DB33" s="53">
        <v>7.8600000000000003E-2</v>
      </c>
    </row>
    <row r="34" spans="2:106" x14ac:dyDescent="0.3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13">X32/$B$7</f>
        <v>1.2787638200354721E-2</v>
      </c>
      <c r="Y34" s="46">
        <f t="shared" si="113"/>
        <v>1.380891787133641E-2</v>
      </c>
      <c r="Z34" s="46">
        <f t="shared" si="113"/>
        <v>1.4612944436498798E-2</v>
      </c>
      <c r="AA34" s="46">
        <f t="shared" si="113"/>
        <v>1.6255770057316904E-2</v>
      </c>
      <c r="AB34" s="46">
        <f t="shared" si="113"/>
        <v>1.6741730046053692E-2</v>
      </c>
      <c r="AC34" s="46">
        <f t="shared" si="113"/>
        <v>1.7029446946896069E-2</v>
      </c>
      <c r="AD34" s="46">
        <f t="shared" ref="AD34:AE34" si="114">AD32/$B$7</f>
        <v>1.7470787333229338E-2</v>
      </c>
      <c r="AE34" s="46">
        <f t="shared" si="114"/>
        <v>1.8156271400852034E-2</v>
      </c>
      <c r="AF34" s="46">
        <f t="shared" ref="AF34:AG34" si="115">AF32/$B$7</f>
        <v>1.8459477243406484E-2</v>
      </c>
      <c r="AG34" s="46">
        <f t="shared" si="115"/>
        <v>1.8714336333635947E-2</v>
      </c>
      <c r="AH34" s="46">
        <f t="shared" ref="AH34:AI34" si="116">AH32/$B$7</f>
        <v>1.9432470282141102E-2</v>
      </c>
      <c r="AI34" s="46">
        <f t="shared" si="116"/>
        <v>1.9449109065413493E-2</v>
      </c>
      <c r="AJ34" s="46">
        <f t="shared" ref="AJ34:AK34" si="117">AJ32/$B$7</f>
        <v>1.9767635593203416E-2</v>
      </c>
      <c r="AK34" s="46">
        <f t="shared" si="117"/>
        <v>1.9732025242556295E-2</v>
      </c>
      <c r="AL34" s="46">
        <f t="shared" ref="AL34:AM34" si="118">AL32/$B$7</f>
        <v>1.9774618704306364E-2</v>
      </c>
      <c r="AM34" s="46">
        <f t="shared" si="118"/>
        <v>1.9948912938608291E-2</v>
      </c>
      <c r="AN34" s="46">
        <f t="shared" ref="AN34:AO34" si="119">AN32/$B$7</f>
        <v>1.9471759374683477E-2</v>
      </c>
      <c r="AO34" s="46">
        <f t="shared" si="119"/>
        <v>1.9743636452002312E-2</v>
      </c>
      <c r="AP34" s="46">
        <f t="shared" ref="AP34:AQ34" si="120">AP32/$B$7</f>
        <v>1.9761932529502882E-2</v>
      </c>
      <c r="AQ34" s="46">
        <f t="shared" si="120"/>
        <v>2.0042372331465986E-2</v>
      </c>
      <c r="AR34" s="46">
        <f t="shared" ref="AR34:AS34" si="121">AR32/$B$7</f>
        <v>2.0294111796263229E-2</v>
      </c>
      <c r="AS34" s="46">
        <f t="shared" si="121"/>
        <v>2.0299290974078316E-2</v>
      </c>
      <c r="AT34" s="46">
        <f t="shared" ref="AT34:AU34" si="122">AT32/$B$7</f>
        <v>2.0424435049138365E-2</v>
      </c>
      <c r="AU34" s="46">
        <f t="shared" si="122"/>
        <v>2.0319513970721674E-2</v>
      </c>
      <c r="AV34" s="46">
        <f t="shared" ref="AV34:AW34" si="123">AV32/$B$7</f>
        <v>2.0477986353444767E-2</v>
      </c>
      <c r="AW34" s="46">
        <f t="shared" si="123"/>
        <v>2.0583319612786949E-2</v>
      </c>
      <c r="AX34" s="46">
        <f t="shared" ref="AX34:AY34" si="124">AX32/$B$7</f>
        <v>2.0683856275622702E-2</v>
      </c>
      <c r="AY34" s="46">
        <f t="shared" si="124"/>
        <v>2.0815650883748295E-2</v>
      </c>
      <c r="AZ34" s="46">
        <f t="shared" ref="AZ34:BA34" si="125">AZ32/$B$7</f>
        <v>2.0853780076125952E-2</v>
      </c>
      <c r="BA34" s="46">
        <f t="shared" si="125"/>
        <v>2.1000515621636434E-2</v>
      </c>
      <c r="BB34" s="46">
        <f t="shared" ref="BB34:BC34" si="126">BB32/$B$7</f>
        <v>2.114489458787238E-2</v>
      </c>
      <c r="BC34" s="46">
        <f t="shared" si="126"/>
        <v>2.1166384935565434E-2</v>
      </c>
      <c r="BD34" s="46">
        <f t="shared" ref="BD34:BE34" si="127">BD32/$B$7</f>
        <v>2.1208768025006149E-2</v>
      </c>
      <c r="BE34" s="46">
        <f t="shared" si="127"/>
        <v>2.1176811870458962E-2</v>
      </c>
      <c r="BF34" s="46">
        <f t="shared" ref="BF34:BG34" si="128">BF32/$B$7</f>
        <v>2.1165482329533167E-2</v>
      </c>
      <c r="BG34" s="46">
        <f t="shared" si="128"/>
        <v>2.1199839908657009E-2</v>
      </c>
      <c r="BH34" s="46">
        <f t="shared" ref="BH34" si="129">BH32/$B$7</f>
        <v>2.1249951526345297E-2</v>
      </c>
      <c r="BI34" s="46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52">
        <v>31</v>
      </c>
      <c r="DA34" s="53">
        <v>6.2199999999999998E-2</v>
      </c>
      <c r="DB34" s="53">
        <v>8.0299999999999996E-2</v>
      </c>
    </row>
    <row r="35" spans="2:106" x14ac:dyDescent="0.3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BE35" si="130">IF(K34&gt;VLOOKUP(K31,$CZ$3:$DB$75,2,0),"Gatilho atingido","Gatilho não atingido")</f>
        <v>Gatilho não atingido</v>
      </c>
      <c r="L35" s="46" t="str">
        <f t="shared" si="130"/>
        <v>Gatilho não atingido</v>
      </c>
      <c r="M35" s="46" t="str">
        <f t="shared" si="130"/>
        <v>Gatilho não atingido</v>
      </c>
      <c r="N35" s="46" t="str">
        <f t="shared" si="130"/>
        <v>Gatilho não atingido</v>
      </c>
      <c r="O35" s="46" t="str">
        <f t="shared" si="130"/>
        <v>Gatilho não atingido</v>
      </c>
      <c r="P35" s="46" t="str">
        <f t="shared" si="130"/>
        <v>Gatilho não atingido</v>
      </c>
      <c r="Q35" s="46" t="str">
        <f t="shared" si="130"/>
        <v>Gatilho não atingido</v>
      </c>
      <c r="R35" s="46" t="str">
        <f t="shared" si="130"/>
        <v>Gatilho não atingido</v>
      </c>
      <c r="S35" s="46" t="str">
        <f t="shared" si="130"/>
        <v>Gatilho não atingido</v>
      </c>
      <c r="T35" s="46" t="str">
        <f t="shared" si="130"/>
        <v>Gatilho não atingido</v>
      </c>
      <c r="U35" s="46" t="str">
        <f t="shared" si="130"/>
        <v>Gatilho não atingido</v>
      </c>
      <c r="V35" s="46" t="str">
        <f t="shared" si="130"/>
        <v>Gatilho não atingido</v>
      </c>
      <c r="W35" s="46" t="str">
        <f t="shared" si="130"/>
        <v>Gatilho não atingido</v>
      </c>
      <c r="X35" s="46" t="str">
        <f t="shared" si="130"/>
        <v>Gatilho não atingido</v>
      </c>
      <c r="Y35" s="46" t="str">
        <f t="shared" si="130"/>
        <v>Gatilho não atingido</v>
      </c>
      <c r="Z35" s="46" t="str">
        <f t="shared" si="130"/>
        <v>Gatilho não atingido</v>
      </c>
      <c r="AA35" s="46" t="str">
        <f t="shared" si="130"/>
        <v>Gatilho não atingido</v>
      </c>
      <c r="AB35" s="46" t="str">
        <f t="shared" si="130"/>
        <v>Gatilho não atingido</v>
      </c>
      <c r="AC35" s="46" t="str">
        <f t="shared" si="130"/>
        <v>Gatilho não atingido</v>
      </c>
      <c r="AD35" s="46" t="str">
        <f t="shared" si="130"/>
        <v>Gatilho não atingido</v>
      </c>
      <c r="AE35" s="46" t="str">
        <f t="shared" si="130"/>
        <v>Gatilho não atingido</v>
      </c>
      <c r="AF35" s="46" t="str">
        <f t="shared" si="130"/>
        <v>Gatilho não atingido</v>
      </c>
      <c r="AG35" s="46" t="str">
        <f t="shared" si="130"/>
        <v>Gatilho não atingido</v>
      </c>
      <c r="AH35" s="46" t="str">
        <f t="shared" si="130"/>
        <v>Gatilho não atingido</v>
      </c>
      <c r="AI35" s="46" t="str">
        <f t="shared" si="130"/>
        <v>Gatilho não atingido</v>
      </c>
      <c r="AJ35" s="46" t="str">
        <f t="shared" si="130"/>
        <v>Gatilho não atingido</v>
      </c>
      <c r="AK35" s="46" t="str">
        <f t="shared" si="130"/>
        <v>Gatilho não atingido</v>
      </c>
      <c r="AL35" s="46" t="str">
        <f t="shared" si="130"/>
        <v>Gatilho não atingido</v>
      </c>
      <c r="AM35" s="46" t="str">
        <f t="shared" si="130"/>
        <v>Gatilho não atingido</v>
      </c>
      <c r="AN35" s="46" t="str">
        <f t="shared" si="130"/>
        <v>Gatilho não atingido</v>
      </c>
      <c r="AO35" s="46" t="str">
        <f t="shared" si="130"/>
        <v>Gatilho não atingido</v>
      </c>
      <c r="AP35" s="46" t="str">
        <f t="shared" si="130"/>
        <v>Gatilho não atingido</v>
      </c>
      <c r="AQ35" s="46" t="str">
        <f t="shared" si="130"/>
        <v>Gatilho não atingido</v>
      </c>
      <c r="AR35" s="46" t="str">
        <f t="shared" si="130"/>
        <v>Gatilho não atingido</v>
      </c>
      <c r="AS35" s="46" t="str">
        <f t="shared" si="130"/>
        <v>Gatilho não atingido</v>
      </c>
      <c r="AT35" s="46" t="str">
        <f t="shared" si="130"/>
        <v>Gatilho não atingido</v>
      </c>
      <c r="AU35" s="46" t="str">
        <f t="shared" si="130"/>
        <v>Gatilho não atingido</v>
      </c>
      <c r="AV35" s="46" t="str">
        <f t="shared" si="130"/>
        <v>Gatilho não atingido</v>
      </c>
      <c r="AW35" s="46" t="str">
        <f t="shared" si="130"/>
        <v>Gatilho não atingido</v>
      </c>
      <c r="AX35" s="46" t="str">
        <f t="shared" si="130"/>
        <v>Gatilho não atingido</v>
      </c>
      <c r="AY35" s="46" t="str">
        <f t="shared" si="130"/>
        <v>Gatilho não atingido</v>
      </c>
      <c r="AZ35" s="46" t="str">
        <f t="shared" si="130"/>
        <v>Gatilho não atingido</v>
      </c>
      <c r="BA35" s="46" t="str">
        <f t="shared" si="130"/>
        <v>Gatilho não atingido</v>
      </c>
      <c r="BB35" s="46" t="str">
        <f t="shared" si="130"/>
        <v>Gatilho não atingido</v>
      </c>
      <c r="BC35" s="46" t="str">
        <f t="shared" si="130"/>
        <v>Gatilho não atingido</v>
      </c>
      <c r="BD35" s="46" t="str">
        <f t="shared" si="130"/>
        <v>Gatilho não atingido</v>
      </c>
      <c r="BE35" s="46" t="str">
        <f t="shared" si="130"/>
        <v>Gatilho não atingido</v>
      </c>
      <c r="BF35" s="46" t="str">
        <f t="shared" ref="BF35:BG35" si="131">IF(BF34&gt;VLOOKUP(BF31,$CZ$3:$DB$75,2,0),"Gatilho atingido","Gatilho não atingido")</f>
        <v>Gatilho não atingido</v>
      </c>
      <c r="BG35" s="46" t="str">
        <f t="shared" si="131"/>
        <v>Gatilho não atingido</v>
      </c>
      <c r="BH35" s="46" t="str">
        <f t="shared" ref="BH35" si="132">IF(BH34&gt;VLOOKUP(BH31,$CZ$3:$DB$75,2,0),"Gatilho atingido","Gatilho não atingido")</f>
        <v>Gatilho não atingido</v>
      </c>
      <c r="BI35" s="46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52">
        <v>32</v>
      </c>
      <c r="DA35" s="53">
        <v>6.3299999999999995E-2</v>
      </c>
      <c r="DB35" s="53">
        <v>8.1600000000000006E-2</v>
      </c>
    </row>
    <row r="36" spans="2:106" x14ac:dyDescent="0.3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BE36" si="133">IF(K34&gt;VLOOKUP(K31,$CZ$3:$DB$75,3,0),"Gatilho atingido","Gatilho não atingido")</f>
        <v>Gatilho não atingido</v>
      </c>
      <c r="L36" s="46" t="str">
        <f t="shared" si="133"/>
        <v>Gatilho não atingido</v>
      </c>
      <c r="M36" s="46" t="str">
        <f t="shared" si="133"/>
        <v>Gatilho não atingido</v>
      </c>
      <c r="N36" s="46" t="str">
        <f t="shared" si="133"/>
        <v>Gatilho não atingido</v>
      </c>
      <c r="O36" s="46" t="str">
        <f t="shared" si="133"/>
        <v>Gatilho não atingido</v>
      </c>
      <c r="P36" s="46" t="str">
        <f t="shared" si="133"/>
        <v>Gatilho não atingido</v>
      </c>
      <c r="Q36" s="46" t="str">
        <f t="shared" si="133"/>
        <v>Gatilho não atingido</v>
      </c>
      <c r="R36" s="46" t="str">
        <f t="shared" si="133"/>
        <v>Gatilho não atingido</v>
      </c>
      <c r="S36" s="46" t="str">
        <f t="shared" si="133"/>
        <v>Gatilho não atingido</v>
      </c>
      <c r="T36" s="46" t="str">
        <f t="shared" si="133"/>
        <v>Gatilho não atingido</v>
      </c>
      <c r="U36" s="46" t="str">
        <f t="shared" si="133"/>
        <v>Gatilho não atingido</v>
      </c>
      <c r="V36" s="46" t="str">
        <f t="shared" si="133"/>
        <v>Gatilho não atingido</v>
      </c>
      <c r="W36" s="46" t="str">
        <f t="shared" si="133"/>
        <v>Gatilho não atingido</v>
      </c>
      <c r="X36" s="46" t="str">
        <f t="shared" si="133"/>
        <v>Gatilho não atingido</v>
      </c>
      <c r="Y36" s="46" t="str">
        <f t="shared" si="133"/>
        <v>Gatilho não atingido</v>
      </c>
      <c r="Z36" s="46" t="str">
        <f t="shared" si="133"/>
        <v>Gatilho não atingido</v>
      </c>
      <c r="AA36" s="46" t="str">
        <f t="shared" si="133"/>
        <v>Gatilho não atingido</v>
      </c>
      <c r="AB36" s="46" t="str">
        <f t="shared" si="133"/>
        <v>Gatilho não atingido</v>
      </c>
      <c r="AC36" s="46" t="str">
        <f t="shared" si="133"/>
        <v>Gatilho não atingido</v>
      </c>
      <c r="AD36" s="46" t="str">
        <f t="shared" si="133"/>
        <v>Gatilho não atingido</v>
      </c>
      <c r="AE36" s="46" t="str">
        <f t="shared" si="133"/>
        <v>Gatilho não atingido</v>
      </c>
      <c r="AF36" s="46" t="str">
        <f t="shared" si="133"/>
        <v>Gatilho não atingido</v>
      </c>
      <c r="AG36" s="46" t="str">
        <f t="shared" si="133"/>
        <v>Gatilho não atingido</v>
      </c>
      <c r="AH36" s="46" t="str">
        <f t="shared" si="133"/>
        <v>Gatilho não atingido</v>
      </c>
      <c r="AI36" s="46" t="str">
        <f t="shared" si="133"/>
        <v>Gatilho não atingido</v>
      </c>
      <c r="AJ36" s="46" t="str">
        <f t="shared" si="133"/>
        <v>Gatilho não atingido</v>
      </c>
      <c r="AK36" s="46" t="str">
        <f t="shared" si="133"/>
        <v>Gatilho não atingido</v>
      </c>
      <c r="AL36" s="46" t="str">
        <f t="shared" si="133"/>
        <v>Gatilho não atingido</v>
      </c>
      <c r="AM36" s="46" t="str">
        <f t="shared" si="133"/>
        <v>Gatilho não atingido</v>
      </c>
      <c r="AN36" s="46" t="str">
        <f t="shared" si="133"/>
        <v>Gatilho não atingido</v>
      </c>
      <c r="AO36" s="46" t="str">
        <f t="shared" si="133"/>
        <v>Gatilho não atingido</v>
      </c>
      <c r="AP36" s="46" t="str">
        <f t="shared" si="133"/>
        <v>Gatilho não atingido</v>
      </c>
      <c r="AQ36" s="46" t="str">
        <f t="shared" si="133"/>
        <v>Gatilho não atingido</v>
      </c>
      <c r="AR36" s="46" t="str">
        <f t="shared" si="133"/>
        <v>Gatilho não atingido</v>
      </c>
      <c r="AS36" s="46" t="str">
        <f t="shared" si="133"/>
        <v>Gatilho não atingido</v>
      </c>
      <c r="AT36" s="46" t="str">
        <f t="shared" si="133"/>
        <v>Gatilho não atingido</v>
      </c>
      <c r="AU36" s="46" t="str">
        <f t="shared" si="133"/>
        <v>Gatilho não atingido</v>
      </c>
      <c r="AV36" s="46" t="str">
        <f t="shared" si="133"/>
        <v>Gatilho não atingido</v>
      </c>
      <c r="AW36" s="46" t="str">
        <f t="shared" si="133"/>
        <v>Gatilho não atingido</v>
      </c>
      <c r="AX36" s="46" t="str">
        <f t="shared" si="133"/>
        <v>Gatilho não atingido</v>
      </c>
      <c r="AY36" s="46" t="str">
        <f t="shared" si="133"/>
        <v>Gatilho não atingido</v>
      </c>
      <c r="AZ36" s="46" t="str">
        <f t="shared" si="133"/>
        <v>Gatilho não atingido</v>
      </c>
      <c r="BA36" s="46" t="str">
        <f t="shared" si="133"/>
        <v>Gatilho não atingido</v>
      </c>
      <c r="BB36" s="46" t="str">
        <f t="shared" si="133"/>
        <v>Gatilho não atingido</v>
      </c>
      <c r="BC36" s="46" t="str">
        <f t="shared" si="133"/>
        <v>Gatilho não atingido</v>
      </c>
      <c r="BD36" s="46" t="str">
        <f t="shared" si="133"/>
        <v>Gatilho não atingido</v>
      </c>
      <c r="BE36" s="46" t="str">
        <f t="shared" si="133"/>
        <v>Gatilho não atingido</v>
      </c>
      <c r="BF36" s="46" t="str">
        <f t="shared" ref="BF36:BG36" si="134">IF(BF34&gt;VLOOKUP(BF31,$CZ$3:$DB$75,3,0),"Gatilho atingido","Gatilho não atingido")</f>
        <v>Gatilho não atingido</v>
      </c>
      <c r="BG36" s="46" t="str">
        <f t="shared" si="134"/>
        <v>Gatilho não atingido</v>
      </c>
      <c r="BH36" s="46" t="str">
        <f t="shared" ref="BH36" si="135">IF(BH34&gt;VLOOKUP(BH31,$CZ$3:$DB$75,3,0),"Gatilho atingido","Gatilho não atingido")</f>
        <v>Gatilho não atingido</v>
      </c>
      <c r="BI36" s="46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52">
        <v>33</v>
      </c>
      <c r="DA36" s="53">
        <v>6.4199999999999993E-2</v>
      </c>
      <c r="DB36" s="53">
        <v>8.2799999999999999E-2</v>
      </c>
    </row>
    <row r="37" spans="2:106" x14ac:dyDescent="0.3">
      <c r="CZ37" s="52">
        <v>34</v>
      </c>
      <c r="DA37" s="53">
        <v>6.4899999999999999E-2</v>
      </c>
      <c r="DB37" s="53">
        <v>8.3699999999999997E-2</v>
      </c>
    </row>
    <row r="38" spans="2:106" x14ac:dyDescent="0.3">
      <c r="F38" s="13"/>
      <c r="G38" s="102" t="s">
        <v>116</v>
      </c>
      <c r="H38" s="102"/>
      <c r="I38" s="102"/>
      <c r="J38" s="102"/>
      <c r="K38" s="102"/>
      <c r="L38" s="102"/>
      <c r="M38" s="102"/>
      <c r="N38" s="102"/>
      <c r="O38" s="102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71"/>
      <c r="CZ38" s="52">
        <v>35</v>
      </c>
      <c r="DA38" s="53">
        <v>6.5600000000000006E-2</v>
      </c>
      <c r="DB38" s="53">
        <v>8.4500000000000006E-2</v>
      </c>
    </row>
    <row r="39" spans="2:106" x14ac:dyDescent="0.3">
      <c r="F39" s="37" t="s">
        <v>125</v>
      </c>
      <c r="G39" s="38">
        <v>43770</v>
      </c>
      <c r="H39" s="38">
        <f t="shared" ref="H39:O39" si="136">EDATE(G39,1)</f>
        <v>43800</v>
      </c>
      <c r="I39" s="38">
        <f t="shared" si="136"/>
        <v>43831</v>
      </c>
      <c r="J39" s="38">
        <f t="shared" si="136"/>
        <v>43862</v>
      </c>
      <c r="K39" s="38">
        <f t="shared" si="136"/>
        <v>43891</v>
      </c>
      <c r="L39" s="38">
        <f t="shared" si="136"/>
        <v>43922</v>
      </c>
      <c r="M39" s="38">
        <f t="shared" si="136"/>
        <v>43952</v>
      </c>
      <c r="N39" s="38">
        <f t="shared" si="136"/>
        <v>43983</v>
      </c>
      <c r="O39" s="38">
        <f t="shared" si="136"/>
        <v>44013</v>
      </c>
      <c r="P39" s="38">
        <f t="shared" ref="P39:U39" si="137">EDATE(O39,1)</f>
        <v>44044</v>
      </c>
      <c r="Q39" s="38">
        <f t="shared" si="137"/>
        <v>44075</v>
      </c>
      <c r="R39" s="38">
        <f t="shared" si="137"/>
        <v>44105</v>
      </c>
      <c r="S39" s="38">
        <f t="shared" si="137"/>
        <v>44136</v>
      </c>
      <c r="T39" s="38">
        <f t="shared" si="137"/>
        <v>44166</v>
      </c>
      <c r="U39" s="38">
        <f t="shared" si="137"/>
        <v>44197</v>
      </c>
      <c r="V39" s="38">
        <f t="shared" ref="V39:BH39" si="138">EDATE(U39,1)</f>
        <v>44228</v>
      </c>
      <c r="W39" s="38">
        <f t="shared" si="138"/>
        <v>44256</v>
      </c>
      <c r="X39" s="38">
        <f t="shared" si="138"/>
        <v>44287</v>
      </c>
      <c r="Y39" s="38">
        <f t="shared" si="138"/>
        <v>44317</v>
      </c>
      <c r="Z39" s="38">
        <f t="shared" si="138"/>
        <v>44348</v>
      </c>
      <c r="AA39" s="38">
        <f t="shared" si="138"/>
        <v>44378</v>
      </c>
      <c r="AB39" s="38">
        <f t="shared" si="138"/>
        <v>44409</v>
      </c>
      <c r="AC39" s="38">
        <f t="shared" si="138"/>
        <v>44440</v>
      </c>
      <c r="AD39" s="38">
        <f t="shared" si="138"/>
        <v>44470</v>
      </c>
      <c r="AE39" s="38">
        <f t="shared" si="138"/>
        <v>44501</v>
      </c>
      <c r="AF39" s="38">
        <f t="shared" si="138"/>
        <v>44531</v>
      </c>
      <c r="AG39" s="38">
        <f t="shared" si="138"/>
        <v>44562</v>
      </c>
      <c r="AH39" s="38">
        <f t="shared" si="138"/>
        <v>44593</v>
      </c>
      <c r="AI39" s="38">
        <f t="shared" si="138"/>
        <v>44621</v>
      </c>
      <c r="AJ39" s="38">
        <f t="shared" si="138"/>
        <v>44652</v>
      </c>
      <c r="AK39" s="38">
        <f t="shared" si="138"/>
        <v>44682</v>
      </c>
      <c r="AL39" s="38">
        <f t="shared" si="138"/>
        <v>44713</v>
      </c>
      <c r="AM39" s="38">
        <f t="shared" si="138"/>
        <v>44743</v>
      </c>
      <c r="AN39" s="38">
        <f t="shared" si="138"/>
        <v>44774</v>
      </c>
      <c r="AO39" s="38">
        <f t="shared" si="138"/>
        <v>44805</v>
      </c>
      <c r="AP39" s="38">
        <f t="shared" si="138"/>
        <v>44835</v>
      </c>
      <c r="AQ39" s="38">
        <f t="shared" si="138"/>
        <v>44866</v>
      </c>
      <c r="AR39" s="38">
        <f t="shared" si="138"/>
        <v>44896</v>
      </c>
      <c r="AS39" s="38">
        <f t="shared" si="138"/>
        <v>44927</v>
      </c>
      <c r="AT39" s="38">
        <f t="shared" si="138"/>
        <v>44958</v>
      </c>
      <c r="AU39" s="38">
        <f t="shared" si="138"/>
        <v>44986</v>
      </c>
      <c r="AV39" s="38">
        <f t="shared" si="138"/>
        <v>45017</v>
      </c>
      <c r="AW39" s="38">
        <f t="shared" si="138"/>
        <v>45047</v>
      </c>
      <c r="AX39" s="38">
        <f t="shared" si="138"/>
        <v>45078</v>
      </c>
      <c r="AY39" s="38">
        <f t="shared" si="138"/>
        <v>45108</v>
      </c>
      <c r="AZ39" s="38">
        <f t="shared" si="138"/>
        <v>45139</v>
      </c>
      <c r="BA39" s="38">
        <f t="shared" si="138"/>
        <v>45170</v>
      </c>
      <c r="BB39" s="38">
        <f t="shared" si="138"/>
        <v>45200</v>
      </c>
      <c r="BC39" s="38">
        <f t="shared" si="138"/>
        <v>45231</v>
      </c>
      <c r="BD39" s="38">
        <f t="shared" si="138"/>
        <v>45261</v>
      </c>
      <c r="BE39" s="38">
        <f t="shared" si="138"/>
        <v>45292</v>
      </c>
      <c r="BF39" s="38">
        <f t="shared" si="138"/>
        <v>45323</v>
      </c>
      <c r="BG39" s="38">
        <f t="shared" si="138"/>
        <v>45352</v>
      </c>
      <c r="BH39" s="38">
        <f t="shared" si="138"/>
        <v>45383</v>
      </c>
      <c r="BI39" s="43"/>
      <c r="CZ39" s="52">
        <v>36</v>
      </c>
      <c r="DA39" s="53">
        <v>6.6100000000000006E-2</v>
      </c>
      <c r="DB39" s="53">
        <v>8.5199999999999998E-2</v>
      </c>
    </row>
    <row r="40" spans="2:106" x14ac:dyDescent="0.3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39">K40+1</f>
        <v>1</v>
      </c>
      <c r="M40" s="49">
        <f t="shared" si="139"/>
        <v>2</v>
      </c>
      <c r="N40" s="49">
        <f t="shared" si="139"/>
        <v>3</v>
      </c>
      <c r="O40" s="49">
        <f t="shared" si="139"/>
        <v>4</v>
      </c>
      <c r="P40" s="49">
        <f t="shared" ref="P40:U40" si="140">O40+1</f>
        <v>5</v>
      </c>
      <c r="Q40" s="49">
        <f t="shared" si="140"/>
        <v>6</v>
      </c>
      <c r="R40" s="49">
        <f t="shared" si="140"/>
        <v>7</v>
      </c>
      <c r="S40" s="49">
        <f t="shared" si="140"/>
        <v>8</v>
      </c>
      <c r="T40" s="49">
        <f t="shared" si="140"/>
        <v>9</v>
      </c>
      <c r="U40" s="49">
        <f t="shared" si="140"/>
        <v>10</v>
      </c>
      <c r="V40" s="49">
        <f t="shared" ref="V40:BH40" si="141">U40+1</f>
        <v>11</v>
      </c>
      <c r="W40" s="49">
        <f t="shared" si="141"/>
        <v>12</v>
      </c>
      <c r="X40" s="49">
        <f t="shared" si="141"/>
        <v>13</v>
      </c>
      <c r="Y40" s="49">
        <f t="shared" si="141"/>
        <v>14</v>
      </c>
      <c r="Z40" s="49">
        <f t="shared" si="141"/>
        <v>15</v>
      </c>
      <c r="AA40" s="49">
        <f t="shared" si="141"/>
        <v>16</v>
      </c>
      <c r="AB40" s="49">
        <f t="shared" si="141"/>
        <v>17</v>
      </c>
      <c r="AC40" s="49">
        <f t="shared" si="141"/>
        <v>18</v>
      </c>
      <c r="AD40" s="49">
        <f t="shared" si="141"/>
        <v>19</v>
      </c>
      <c r="AE40" s="49">
        <f t="shared" si="141"/>
        <v>20</v>
      </c>
      <c r="AF40" s="49">
        <f t="shared" si="141"/>
        <v>21</v>
      </c>
      <c r="AG40" s="49">
        <f t="shared" si="141"/>
        <v>22</v>
      </c>
      <c r="AH40" s="49">
        <f t="shared" si="141"/>
        <v>23</v>
      </c>
      <c r="AI40" s="49">
        <f t="shared" si="141"/>
        <v>24</v>
      </c>
      <c r="AJ40" s="49">
        <f t="shared" si="141"/>
        <v>25</v>
      </c>
      <c r="AK40" s="49">
        <f t="shared" si="141"/>
        <v>26</v>
      </c>
      <c r="AL40" s="49">
        <f t="shared" si="141"/>
        <v>27</v>
      </c>
      <c r="AM40" s="49">
        <f t="shared" si="141"/>
        <v>28</v>
      </c>
      <c r="AN40" s="49">
        <f t="shared" si="141"/>
        <v>29</v>
      </c>
      <c r="AO40" s="49">
        <f t="shared" si="141"/>
        <v>30</v>
      </c>
      <c r="AP40" s="49">
        <f t="shared" si="141"/>
        <v>31</v>
      </c>
      <c r="AQ40" s="49">
        <f t="shared" si="141"/>
        <v>32</v>
      </c>
      <c r="AR40" s="49">
        <f t="shared" si="141"/>
        <v>33</v>
      </c>
      <c r="AS40" s="49">
        <f t="shared" si="141"/>
        <v>34</v>
      </c>
      <c r="AT40" s="49">
        <f t="shared" si="141"/>
        <v>35</v>
      </c>
      <c r="AU40" s="49">
        <f t="shared" si="141"/>
        <v>36</v>
      </c>
      <c r="AV40" s="49">
        <f t="shared" si="141"/>
        <v>37</v>
      </c>
      <c r="AW40" s="49">
        <f t="shared" si="141"/>
        <v>38</v>
      </c>
      <c r="AX40" s="49">
        <f t="shared" si="141"/>
        <v>39</v>
      </c>
      <c r="AY40" s="49">
        <f t="shared" si="141"/>
        <v>40</v>
      </c>
      <c r="AZ40" s="49">
        <f t="shared" si="141"/>
        <v>41</v>
      </c>
      <c r="BA40" s="49">
        <f t="shared" si="141"/>
        <v>42</v>
      </c>
      <c r="BB40" s="49">
        <f t="shared" si="141"/>
        <v>43</v>
      </c>
      <c r="BC40" s="49">
        <f t="shared" si="141"/>
        <v>44</v>
      </c>
      <c r="BD40" s="49">
        <f t="shared" si="141"/>
        <v>45</v>
      </c>
      <c r="BE40" s="49">
        <f t="shared" si="141"/>
        <v>46</v>
      </c>
      <c r="BF40" s="49">
        <f t="shared" si="141"/>
        <v>47</v>
      </c>
      <c r="BG40" s="49">
        <f t="shared" si="141"/>
        <v>48</v>
      </c>
      <c r="BH40" s="49">
        <f t="shared" si="141"/>
        <v>49</v>
      </c>
      <c r="BI40" s="73"/>
      <c r="CZ40" s="52">
        <v>37</v>
      </c>
      <c r="DA40" s="53">
        <v>6.6500000000000004E-2</v>
      </c>
      <c r="DB40" s="53">
        <v>8.5699999999999998E-2</v>
      </c>
    </row>
    <row r="41" spans="2:106" x14ac:dyDescent="0.3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f>SUM('Capa Final'!$G$37:$G$38)+SUM('Capa Final'!$G$46:$G$47)</f>
        <v>1043596.5707480004</v>
      </c>
      <c r="BI41" s="20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52">
        <v>38</v>
      </c>
      <c r="DA41" s="53">
        <v>6.6799999999999998E-2</v>
      </c>
      <c r="DB41" s="53">
        <v>8.6099999999999996E-2</v>
      </c>
    </row>
    <row r="42" spans="2:106" x14ac:dyDescent="0.3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f>'Capa Final'!$G$37+'Capa Final'!$G$46</f>
        <v>8821.6935150000008</v>
      </c>
      <c r="BI42" s="20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52">
        <v>39</v>
      </c>
      <c r="DA42" s="53">
        <v>6.7100000000000007E-2</v>
      </c>
      <c r="DB42" s="53">
        <v>8.6499999999999994E-2</v>
      </c>
    </row>
    <row r="43" spans="2:106" x14ac:dyDescent="0.3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42">X41/$B$8</f>
        <v>9.7024293011228838E-3</v>
      </c>
      <c r="Y43" s="46">
        <f t="shared" si="142"/>
        <v>1.0347815069760367E-2</v>
      </c>
      <c r="Z43" s="46">
        <f t="shared" si="142"/>
        <v>1.1230812110732988E-2</v>
      </c>
      <c r="AA43" s="46">
        <f t="shared" si="142"/>
        <v>1.2220127674318453E-2</v>
      </c>
      <c r="AB43" s="46">
        <f t="shared" si="142"/>
        <v>1.3375880519638474E-2</v>
      </c>
      <c r="AC43" s="46">
        <f t="shared" si="142"/>
        <v>1.4290675655574871E-2</v>
      </c>
      <c r="AD43" s="46">
        <f t="shared" ref="AD43:AE43" si="143">AD41/$B$8</f>
        <v>1.5933325125728513E-2</v>
      </c>
      <c r="AE43" s="46">
        <f t="shared" si="143"/>
        <v>1.6384067898909879E-2</v>
      </c>
      <c r="AF43" s="46">
        <f t="shared" ref="AF43:AG43" si="144">AF41/$B$8</f>
        <v>1.7218342686615096E-2</v>
      </c>
      <c r="AG43" s="46">
        <f t="shared" si="144"/>
        <v>1.734602124501422E-2</v>
      </c>
      <c r="AH43" s="46">
        <f t="shared" ref="AH43:AI43" si="145">AH41/$B$8</f>
        <v>1.7608171426692541E-2</v>
      </c>
      <c r="AI43" s="46">
        <f t="shared" si="145"/>
        <v>1.7918698483983763E-2</v>
      </c>
      <c r="AJ43" s="46">
        <f t="shared" ref="AJ43:AK43" si="146">AJ41/$B$8</f>
        <v>1.8531554466853745E-2</v>
      </c>
      <c r="AK43" s="46">
        <f t="shared" si="146"/>
        <v>1.9000185457426773E-2</v>
      </c>
      <c r="AL43" s="46">
        <f t="shared" ref="AL43:AM43" si="147">AL41/$B$8</f>
        <v>1.9335074838663372E-2</v>
      </c>
      <c r="AM43" s="46">
        <f t="shared" si="147"/>
        <v>2.0001719245998369E-2</v>
      </c>
      <c r="AN43" s="46">
        <f t="shared" ref="AN43:AO43" si="148">AN41/$B$8</f>
        <v>1.6727636565571444E-2</v>
      </c>
      <c r="AO43" s="46">
        <f t="shared" si="148"/>
        <v>1.6555349102715233E-2</v>
      </c>
      <c r="AP43" s="46">
        <f t="shared" ref="AP43:AQ43" si="149">AP41/$B$8</f>
        <v>1.6716367127652076E-2</v>
      </c>
      <c r="AQ43" s="46">
        <f t="shared" si="149"/>
        <v>1.6873964980351593E-2</v>
      </c>
      <c r="AR43" s="46">
        <f t="shared" ref="AR43:AS43" si="150">AR41/$B$8</f>
        <v>1.691720340225453E-2</v>
      </c>
      <c r="AS43" s="46">
        <f t="shared" si="150"/>
        <v>1.7036855502623689E-2</v>
      </c>
      <c r="AT43" s="46">
        <f t="shared" ref="AT43:AU43" si="151">AT41/$B$8</f>
        <v>1.7044614639029763E-2</v>
      </c>
      <c r="AU43" s="46">
        <f t="shared" si="151"/>
        <v>1.6878459128475538E-2</v>
      </c>
      <c r="AV43" s="46">
        <f t="shared" ref="AV43:AW43" si="152">AV41/$B$8</f>
        <v>1.7094948460662292E-2</v>
      </c>
      <c r="AW43" s="46">
        <f t="shared" si="152"/>
        <v>1.7069237079430116E-2</v>
      </c>
      <c r="AX43" s="46">
        <f t="shared" ref="AX43:AY43" si="153">AX41/$B$8</f>
        <v>1.7369365789239869E-2</v>
      </c>
      <c r="AY43" s="46">
        <f t="shared" si="153"/>
        <v>1.7430497959675429E-2</v>
      </c>
      <c r="AZ43" s="46">
        <f t="shared" ref="AZ43:BA43" si="154">AZ41/$B$8</f>
        <v>1.7548076912227609E-2</v>
      </c>
      <c r="BA43" s="46">
        <f t="shared" si="154"/>
        <v>1.7566573504676736E-2</v>
      </c>
      <c r="BB43" s="46">
        <f t="shared" ref="BB43:BC43" si="155">BB41/$B$8</f>
        <v>1.7592308291597612E-2</v>
      </c>
      <c r="BC43" s="46">
        <f t="shared" si="155"/>
        <v>1.7517444360357501E-2</v>
      </c>
      <c r="BD43" s="46">
        <f t="shared" ref="BD43:BE43" si="156">BD41/$B$8</f>
        <v>1.7543003575847697E-2</v>
      </c>
      <c r="BE43" s="46">
        <f t="shared" si="156"/>
        <v>1.7530529566085508E-2</v>
      </c>
      <c r="BF43" s="46">
        <f t="shared" ref="BF43:BG43" si="157">BF41/$B$8</f>
        <v>1.7674486842985081E-2</v>
      </c>
      <c r="BG43" s="46">
        <f t="shared" si="157"/>
        <v>1.7688623034546561E-2</v>
      </c>
      <c r="BH43" s="46">
        <f t="shared" ref="BH43" si="158">BH41/$B$8</f>
        <v>1.7810456008493233E-2</v>
      </c>
      <c r="BI43" s="46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52">
        <v>40</v>
      </c>
      <c r="DA43" s="53">
        <v>6.7400000000000002E-2</v>
      </c>
      <c r="DB43" s="53">
        <v>8.6800000000000002E-2</v>
      </c>
    </row>
    <row r="44" spans="2:106" x14ac:dyDescent="0.3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BE44" si="159">IF(L43&gt;VLOOKUP(L40,$CZ$3:$DB$75,2,0),"Gatilho atingido","Gatilho não atingido")</f>
        <v>Gatilho não atingido</v>
      </c>
      <c r="M44" s="46" t="str">
        <f t="shared" si="159"/>
        <v>Gatilho não atingido</v>
      </c>
      <c r="N44" s="46" t="str">
        <f t="shared" si="159"/>
        <v>Gatilho não atingido</v>
      </c>
      <c r="O44" s="46" t="str">
        <f t="shared" si="159"/>
        <v>Gatilho não atingido</v>
      </c>
      <c r="P44" s="46" t="str">
        <f t="shared" si="159"/>
        <v>Gatilho não atingido</v>
      </c>
      <c r="Q44" s="46" t="str">
        <f t="shared" si="159"/>
        <v>Gatilho não atingido</v>
      </c>
      <c r="R44" s="46" t="str">
        <f t="shared" si="159"/>
        <v>Gatilho não atingido</v>
      </c>
      <c r="S44" s="46" t="str">
        <f t="shared" si="159"/>
        <v>Gatilho não atingido</v>
      </c>
      <c r="T44" s="46" t="str">
        <f t="shared" si="159"/>
        <v>Gatilho não atingido</v>
      </c>
      <c r="U44" s="46" t="str">
        <f t="shared" si="159"/>
        <v>Gatilho não atingido</v>
      </c>
      <c r="V44" s="46" t="str">
        <f t="shared" si="159"/>
        <v>Gatilho não atingido</v>
      </c>
      <c r="W44" s="46" t="str">
        <f t="shared" si="159"/>
        <v>Gatilho não atingido</v>
      </c>
      <c r="X44" s="46" t="str">
        <f t="shared" si="159"/>
        <v>Gatilho não atingido</v>
      </c>
      <c r="Y44" s="46" t="str">
        <f t="shared" si="159"/>
        <v>Gatilho não atingido</v>
      </c>
      <c r="Z44" s="46" t="str">
        <f t="shared" si="159"/>
        <v>Gatilho não atingido</v>
      </c>
      <c r="AA44" s="46" t="str">
        <f t="shared" si="159"/>
        <v>Gatilho não atingido</v>
      </c>
      <c r="AB44" s="46" t="str">
        <f t="shared" si="159"/>
        <v>Gatilho não atingido</v>
      </c>
      <c r="AC44" s="46" t="str">
        <f t="shared" si="159"/>
        <v>Gatilho não atingido</v>
      </c>
      <c r="AD44" s="46" t="str">
        <f t="shared" si="159"/>
        <v>Gatilho não atingido</v>
      </c>
      <c r="AE44" s="46" t="str">
        <f t="shared" si="159"/>
        <v>Gatilho não atingido</v>
      </c>
      <c r="AF44" s="46" t="str">
        <f t="shared" si="159"/>
        <v>Gatilho não atingido</v>
      </c>
      <c r="AG44" s="46" t="str">
        <f t="shared" si="159"/>
        <v>Gatilho não atingido</v>
      </c>
      <c r="AH44" s="46" t="str">
        <f t="shared" si="159"/>
        <v>Gatilho não atingido</v>
      </c>
      <c r="AI44" s="46" t="str">
        <f t="shared" si="159"/>
        <v>Gatilho não atingido</v>
      </c>
      <c r="AJ44" s="46" t="str">
        <f t="shared" si="159"/>
        <v>Gatilho não atingido</v>
      </c>
      <c r="AK44" s="46" t="str">
        <f t="shared" si="159"/>
        <v>Gatilho não atingido</v>
      </c>
      <c r="AL44" s="46" t="str">
        <f t="shared" si="159"/>
        <v>Gatilho não atingido</v>
      </c>
      <c r="AM44" s="46" t="str">
        <f t="shared" si="159"/>
        <v>Gatilho não atingido</v>
      </c>
      <c r="AN44" s="46" t="str">
        <f t="shared" si="159"/>
        <v>Gatilho não atingido</v>
      </c>
      <c r="AO44" s="46" t="str">
        <f t="shared" si="159"/>
        <v>Gatilho não atingido</v>
      </c>
      <c r="AP44" s="46" t="str">
        <f t="shared" si="159"/>
        <v>Gatilho não atingido</v>
      </c>
      <c r="AQ44" s="46" t="str">
        <f t="shared" si="159"/>
        <v>Gatilho não atingido</v>
      </c>
      <c r="AR44" s="46" t="str">
        <f t="shared" si="159"/>
        <v>Gatilho não atingido</v>
      </c>
      <c r="AS44" s="46" t="str">
        <f t="shared" si="159"/>
        <v>Gatilho não atingido</v>
      </c>
      <c r="AT44" s="46" t="str">
        <f t="shared" si="159"/>
        <v>Gatilho não atingido</v>
      </c>
      <c r="AU44" s="46" t="str">
        <f t="shared" si="159"/>
        <v>Gatilho não atingido</v>
      </c>
      <c r="AV44" s="46" t="str">
        <f t="shared" si="159"/>
        <v>Gatilho não atingido</v>
      </c>
      <c r="AW44" s="46" t="str">
        <f t="shared" si="159"/>
        <v>Gatilho não atingido</v>
      </c>
      <c r="AX44" s="46" t="str">
        <f t="shared" si="159"/>
        <v>Gatilho não atingido</v>
      </c>
      <c r="AY44" s="46" t="str">
        <f t="shared" si="159"/>
        <v>Gatilho não atingido</v>
      </c>
      <c r="AZ44" s="46" t="str">
        <f t="shared" si="159"/>
        <v>Gatilho não atingido</v>
      </c>
      <c r="BA44" s="46" t="str">
        <f t="shared" si="159"/>
        <v>Gatilho não atingido</v>
      </c>
      <c r="BB44" s="46" t="str">
        <f t="shared" si="159"/>
        <v>Gatilho não atingido</v>
      </c>
      <c r="BC44" s="46" t="str">
        <f t="shared" si="159"/>
        <v>Gatilho não atingido</v>
      </c>
      <c r="BD44" s="46" t="str">
        <f t="shared" si="159"/>
        <v>Gatilho não atingido</v>
      </c>
      <c r="BE44" s="46" t="str">
        <f t="shared" si="159"/>
        <v>Gatilho não atingido</v>
      </c>
      <c r="BF44" s="46" t="str">
        <f t="shared" ref="BF44:BG44" si="160">IF(BF43&gt;VLOOKUP(BF40,$CZ$3:$DB$75,2,0),"Gatilho atingido","Gatilho não atingido")</f>
        <v>Gatilho não atingido</v>
      </c>
      <c r="BG44" s="46" t="str">
        <f t="shared" si="160"/>
        <v>Gatilho não atingido</v>
      </c>
      <c r="BH44" s="46" t="str">
        <f t="shared" ref="BH44" si="161">IF(BH43&gt;VLOOKUP(BH40,$CZ$3:$DB$75,2,0),"Gatilho atingido","Gatilho não atingido")</f>
        <v>Gatilho não atingido</v>
      </c>
      <c r="BI44" s="46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52">
        <v>41</v>
      </c>
      <c r="DA44" s="53">
        <v>6.7699999999999996E-2</v>
      </c>
      <c r="DB44" s="53">
        <v>8.7099999999999997E-2</v>
      </c>
    </row>
    <row r="45" spans="2:106" x14ac:dyDescent="0.3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BE45" si="162">IF(L43&gt;VLOOKUP(L40,$CZ$3:$DB$75,3,0),"Gatilho atingido","Gatilho não atingido")</f>
        <v>Gatilho não atingido</v>
      </c>
      <c r="M45" s="46" t="str">
        <f t="shared" si="162"/>
        <v>Gatilho não atingido</v>
      </c>
      <c r="N45" s="46" t="str">
        <f t="shared" si="162"/>
        <v>Gatilho não atingido</v>
      </c>
      <c r="O45" s="46" t="str">
        <f t="shared" si="162"/>
        <v>Gatilho não atingido</v>
      </c>
      <c r="P45" s="46" t="str">
        <f t="shared" si="162"/>
        <v>Gatilho não atingido</v>
      </c>
      <c r="Q45" s="46" t="str">
        <f t="shared" si="162"/>
        <v>Gatilho não atingido</v>
      </c>
      <c r="R45" s="46" t="str">
        <f t="shared" si="162"/>
        <v>Gatilho não atingido</v>
      </c>
      <c r="S45" s="46" t="str">
        <f t="shared" si="162"/>
        <v>Gatilho não atingido</v>
      </c>
      <c r="T45" s="46" t="str">
        <f t="shared" si="162"/>
        <v>Gatilho não atingido</v>
      </c>
      <c r="U45" s="46" t="str">
        <f t="shared" si="162"/>
        <v>Gatilho não atingido</v>
      </c>
      <c r="V45" s="46" t="str">
        <f t="shared" si="162"/>
        <v>Gatilho não atingido</v>
      </c>
      <c r="W45" s="46" t="str">
        <f t="shared" si="162"/>
        <v>Gatilho não atingido</v>
      </c>
      <c r="X45" s="46" t="str">
        <f t="shared" si="162"/>
        <v>Gatilho não atingido</v>
      </c>
      <c r="Y45" s="46" t="str">
        <f t="shared" si="162"/>
        <v>Gatilho não atingido</v>
      </c>
      <c r="Z45" s="46" t="str">
        <f t="shared" si="162"/>
        <v>Gatilho não atingido</v>
      </c>
      <c r="AA45" s="46" t="str">
        <f t="shared" si="162"/>
        <v>Gatilho não atingido</v>
      </c>
      <c r="AB45" s="46" t="str">
        <f t="shared" si="162"/>
        <v>Gatilho não atingido</v>
      </c>
      <c r="AC45" s="46" t="str">
        <f t="shared" si="162"/>
        <v>Gatilho não atingido</v>
      </c>
      <c r="AD45" s="46" t="str">
        <f t="shared" si="162"/>
        <v>Gatilho não atingido</v>
      </c>
      <c r="AE45" s="46" t="str">
        <f t="shared" si="162"/>
        <v>Gatilho não atingido</v>
      </c>
      <c r="AF45" s="46" t="str">
        <f t="shared" si="162"/>
        <v>Gatilho não atingido</v>
      </c>
      <c r="AG45" s="46" t="str">
        <f t="shared" si="162"/>
        <v>Gatilho não atingido</v>
      </c>
      <c r="AH45" s="46" t="str">
        <f t="shared" si="162"/>
        <v>Gatilho não atingido</v>
      </c>
      <c r="AI45" s="46" t="str">
        <f t="shared" si="162"/>
        <v>Gatilho não atingido</v>
      </c>
      <c r="AJ45" s="46" t="str">
        <f t="shared" si="162"/>
        <v>Gatilho não atingido</v>
      </c>
      <c r="AK45" s="46" t="str">
        <f t="shared" si="162"/>
        <v>Gatilho não atingido</v>
      </c>
      <c r="AL45" s="46" t="str">
        <f t="shared" si="162"/>
        <v>Gatilho não atingido</v>
      </c>
      <c r="AM45" s="46" t="str">
        <f t="shared" si="162"/>
        <v>Gatilho não atingido</v>
      </c>
      <c r="AN45" s="46" t="str">
        <f t="shared" si="162"/>
        <v>Gatilho não atingido</v>
      </c>
      <c r="AO45" s="46" t="str">
        <f t="shared" si="162"/>
        <v>Gatilho não atingido</v>
      </c>
      <c r="AP45" s="46" t="str">
        <f t="shared" si="162"/>
        <v>Gatilho não atingido</v>
      </c>
      <c r="AQ45" s="46" t="str">
        <f t="shared" si="162"/>
        <v>Gatilho não atingido</v>
      </c>
      <c r="AR45" s="46" t="str">
        <f t="shared" si="162"/>
        <v>Gatilho não atingido</v>
      </c>
      <c r="AS45" s="46" t="str">
        <f t="shared" si="162"/>
        <v>Gatilho não atingido</v>
      </c>
      <c r="AT45" s="46" t="str">
        <f t="shared" si="162"/>
        <v>Gatilho não atingido</v>
      </c>
      <c r="AU45" s="46" t="str">
        <f t="shared" si="162"/>
        <v>Gatilho não atingido</v>
      </c>
      <c r="AV45" s="46" t="str">
        <f t="shared" si="162"/>
        <v>Gatilho não atingido</v>
      </c>
      <c r="AW45" s="46" t="str">
        <f t="shared" si="162"/>
        <v>Gatilho não atingido</v>
      </c>
      <c r="AX45" s="46" t="str">
        <f t="shared" si="162"/>
        <v>Gatilho não atingido</v>
      </c>
      <c r="AY45" s="46" t="str">
        <f t="shared" si="162"/>
        <v>Gatilho não atingido</v>
      </c>
      <c r="AZ45" s="46" t="str">
        <f t="shared" si="162"/>
        <v>Gatilho não atingido</v>
      </c>
      <c r="BA45" s="46" t="str">
        <f t="shared" si="162"/>
        <v>Gatilho não atingido</v>
      </c>
      <c r="BB45" s="46" t="str">
        <f t="shared" si="162"/>
        <v>Gatilho não atingido</v>
      </c>
      <c r="BC45" s="46" t="str">
        <f t="shared" si="162"/>
        <v>Gatilho não atingido</v>
      </c>
      <c r="BD45" s="46" t="str">
        <f t="shared" si="162"/>
        <v>Gatilho não atingido</v>
      </c>
      <c r="BE45" s="46" t="str">
        <f t="shared" si="162"/>
        <v>Gatilho não atingido</v>
      </c>
      <c r="BF45" s="46" t="str">
        <f t="shared" ref="BF45:BG45" si="163">IF(BF43&gt;VLOOKUP(BF40,$CZ$3:$DB$75,3,0),"Gatilho atingido","Gatilho não atingido")</f>
        <v>Gatilho não atingido</v>
      </c>
      <c r="BG45" s="46" t="str">
        <f t="shared" si="163"/>
        <v>Gatilho não atingido</v>
      </c>
      <c r="BH45" s="46" t="str">
        <f t="shared" ref="BH45" si="164">IF(BH43&gt;VLOOKUP(BH40,$CZ$3:$DB$75,3,0),"Gatilho atingido","Gatilho não atingido")</f>
        <v>Gatilho não atingido</v>
      </c>
      <c r="BI45" s="46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52">
        <v>42</v>
      </c>
      <c r="DA45" s="53">
        <v>6.7900000000000002E-2</v>
      </c>
      <c r="DB45" s="53">
        <v>8.7400000000000005E-2</v>
      </c>
    </row>
    <row r="46" spans="2:106" x14ac:dyDescent="0.3">
      <c r="B46" s="42"/>
      <c r="C46" s="77"/>
      <c r="D46" s="42"/>
      <c r="E46" s="43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52">
        <v>43</v>
      </c>
      <c r="DA46" s="53">
        <v>6.8099999999999994E-2</v>
      </c>
      <c r="DB46" s="53">
        <v>8.77E-2</v>
      </c>
    </row>
    <row r="47" spans="2:106" x14ac:dyDescent="0.3">
      <c r="F47" s="13"/>
      <c r="G47" s="102" t="s">
        <v>116</v>
      </c>
      <c r="H47" s="102"/>
      <c r="I47" s="102"/>
      <c r="J47" s="102"/>
      <c r="K47" s="102"/>
      <c r="L47" s="102"/>
      <c r="M47" s="102"/>
      <c r="N47" s="102"/>
      <c r="O47" s="102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71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52">
        <v>44</v>
      </c>
      <c r="DA47" s="53">
        <v>6.83E-2</v>
      </c>
      <c r="DB47" s="53">
        <v>8.7900000000000006E-2</v>
      </c>
    </row>
    <row r="48" spans="2:106" x14ac:dyDescent="0.3">
      <c r="F48" s="37" t="s">
        <v>126</v>
      </c>
      <c r="G48" s="38">
        <v>43770</v>
      </c>
      <c r="H48" s="38">
        <f t="shared" ref="H48:O48" si="165">EDATE(G48,1)</f>
        <v>43800</v>
      </c>
      <c r="I48" s="38">
        <f t="shared" si="165"/>
        <v>43831</v>
      </c>
      <c r="J48" s="38">
        <f t="shared" si="165"/>
        <v>43862</v>
      </c>
      <c r="K48" s="38">
        <f t="shared" si="165"/>
        <v>43891</v>
      </c>
      <c r="L48" s="38">
        <f t="shared" si="165"/>
        <v>43922</v>
      </c>
      <c r="M48" s="38">
        <f t="shared" si="165"/>
        <v>43952</v>
      </c>
      <c r="N48" s="38">
        <f t="shared" si="165"/>
        <v>43983</v>
      </c>
      <c r="O48" s="38">
        <f t="shared" si="165"/>
        <v>44013</v>
      </c>
      <c r="P48" s="38">
        <f t="shared" ref="P48:U48" si="166">EDATE(O48,1)</f>
        <v>44044</v>
      </c>
      <c r="Q48" s="38">
        <f t="shared" si="166"/>
        <v>44075</v>
      </c>
      <c r="R48" s="38">
        <f t="shared" si="166"/>
        <v>44105</v>
      </c>
      <c r="S48" s="38">
        <f t="shared" si="166"/>
        <v>44136</v>
      </c>
      <c r="T48" s="38">
        <f t="shared" si="166"/>
        <v>44166</v>
      </c>
      <c r="U48" s="38">
        <f t="shared" si="166"/>
        <v>44197</v>
      </c>
      <c r="V48" s="38">
        <f t="shared" ref="V48:BH48" si="167">EDATE(U48,1)</f>
        <v>44228</v>
      </c>
      <c r="W48" s="38">
        <f t="shared" si="167"/>
        <v>44256</v>
      </c>
      <c r="X48" s="38">
        <f t="shared" si="167"/>
        <v>44287</v>
      </c>
      <c r="Y48" s="38">
        <f t="shared" si="167"/>
        <v>44317</v>
      </c>
      <c r="Z48" s="38">
        <f t="shared" si="167"/>
        <v>44348</v>
      </c>
      <c r="AA48" s="38">
        <f t="shared" si="167"/>
        <v>44378</v>
      </c>
      <c r="AB48" s="38">
        <f t="shared" si="167"/>
        <v>44409</v>
      </c>
      <c r="AC48" s="38">
        <f t="shared" si="167"/>
        <v>44440</v>
      </c>
      <c r="AD48" s="38">
        <f t="shared" si="167"/>
        <v>44470</v>
      </c>
      <c r="AE48" s="38">
        <f t="shared" si="167"/>
        <v>44501</v>
      </c>
      <c r="AF48" s="38">
        <f t="shared" si="167"/>
        <v>44531</v>
      </c>
      <c r="AG48" s="38">
        <f t="shared" si="167"/>
        <v>44562</v>
      </c>
      <c r="AH48" s="38">
        <f t="shared" si="167"/>
        <v>44593</v>
      </c>
      <c r="AI48" s="38">
        <f t="shared" si="167"/>
        <v>44621</v>
      </c>
      <c r="AJ48" s="38">
        <f t="shared" si="167"/>
        <v>44652</v>
      </c>
      <c r="AK48" s="38">
        <f t="shared" si="167"/>
        <v>44682</v>
      </c>
      <c r="AL48" s="38">
        <f t="shared" si="167"/>
        <v>44713</v>
      </c>
      <c r="AM48" s="38">
        <f t="shared" si="167"/>
        <v>44743</v>
      </c>
      <c r="AN48" s="38">
        <f t="shared" si="167"/>
        <v>44774</v>
      </c>
      <c r="AO48" s="38">
        <f t="shared" si="167"/>
        <v>44805</v>
      </c>
      <c r="AP48" s="38">
        <f t="shared" si="167"/>
        <v>44835</v>
      </c>
      <c r="AQ48" s="38">
        <f t="shared" si="167"/>
        <v>44866</v>
      </c>
      <c r="AR48" s="38">
        <f t="shared" si="167"/>
        <v>44896</v>
      </c>
      <c r="AS48" s="38">
        <f t="shared" si="167"/>
        <v>44927</v>
      </c>
      <c r="AT48" s="38">
        <f t="shared" si="167"/>
        <v>44958</v>
      </c>
      <c r="AU48" s="38">
        <f t="shared" si="167"/>
        <v>44986</v>
      </c>
      <c r="AV48" s="38">
        <f t="shared" si="167"/>
        <v>45017</v>
      </c>
      <c r="AW48" s="38">
        <f t="shared" si="167"/>
        <v>45047</v>
      </c>
      <c r="AX48" s="38">
        <f t="shared" si="167"/>
        <v>45078</v>
      </c>
      <c r="AY48" s="38">
        <f t="shared" si="167"/>
        <v>45108</v>
      </c>
      <c r="AZ48" s="38">
        <f t="shared" si="167"/>
        <v>45139</v>
      </c>
      <c r="BA48" s="38">
        <f t="shared" si="167"/>
        <v>45170</v>
      </c>
      <c r="BB48" s="38">
        <f t="shared" si="167"/>
        <v>45200</v>
      </c>
      <c r="BC48" s="38">
        <f t="shared" si="167"/>
        <v>45231</v>
      </c>
      <c r="BD48" s="38">
        <f t="shared" si="167"/>
        <v>45261</v>
      </c>
      <c r="BE48" s="38">
        <f t="shared" si="167"/>
        <v>45292</v>
      </c>
      <c r="BF48" s="38">
        <f t="shared" si="167"/>
        <v>45323</v>
      </c>
      <c r="BG48" s="38">
        <f t="shared" si="167"/>
        <v>45352</v>
      </c>
      <c r="BH48" s="38">
        <f t="shared" si="167"/>
        <v>45383</v>
      </c>
      <c r="BI48" s="43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52">
        <v>45</v>
      </c>
      <c r="DA48" s="53">
        <v>6.8500000000000005E-2</v>
      </c>
      <c r="DB48" s="53">
        <v>8.8200000000000001E-2</v>
      </c>
    </row>
    <row r="49" spans="2:106" x14ac:dyDescent="0.3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68">L49+1</f>
        <v>1</v>
      </c>
      <c r="N49" s="49">
        <f t="shared" si="168"/>
        <v>2</v>
      </c>
      <c r="O49" s="49">
        <f t="shared" si="168"/>
        <v>3</v>
      </c>
      <c r="P49" s="49">
        <f t="shared" ref="P49:U49" si="169">O49+1</f>
        <v>4</v>
      </c>
      <c r="Q49" s="49">
        <f t="shared" si="169"/>
        <v>5</v>
      </c>
      <c r="R49" s="49">
        <f t="shared" si="169"/>
        <v>6</v>
      </c>
      <c r="S49" s="49">
        <f t="shared" si="169"/>
        <v>7</v>
      </c>
      <c r="T49" s="49">
        <f t="shared" si="169"/>
        <v>8</v>
      </c>
      <c r="U49" s="49">
        <f t="shared" si="169"/>
        <v>9</v>
      </c>
      <c r="V49" s="49">
        <f t="shared" ref="V49:BH49" si="170">U49+1</f>
        <v>10</v>
      </c>
      <c r="W49" s="49">
        <f t="shared" si="170"/>
        <v>11</v>
      </c>
      <c r="X49" s="49">
        <f t="shared" si="170"/>
        <v>12</v>
      </c>
      <c r="Y49" s="49">
        <f t="shared" si="170"/>
        <v>13</v>
      </c>
      <c r="Z49" s="49">
        <f t="shared" si="170"/>
        <v>14</v>
      </c>
      <c r="AA49" s="49">
        <f t="shared" si="170"/>
        <v>15</v>
      </c>
      <c r="AB49" s="49">
        <f t="shared" si="170"/>
        <v>16</v>
      </c>
      <c r="AC49" s="49">
        <f t="shared" si="170"/>
        <v>17</v>
      </c>
      <c r="AD49" s="49">
        <f t="shared" si="170"/>
        <v>18</v>
      </c>
      <c r="AE49" s="49">
        <f t="shared" si="170"/>
        <v>19</v>
      </c>
      <c r="AF49" s="49">
        <f t="shared" si="170"/>
        <v>20</v>
      </c>
      <c r="AG49" s="49">
        <f t="shared" si="170"/>
        <v>21</v>
      </c>
      <c r="AH49" s="49">
        <f t="shared" si="170"/>
        <v>22</v>
      </c>
      <c r="AI49" s="49">
        <f t="shared" si="170"/>
        <v>23</v>
      </c>
      <c r="AJ49" s="49">
        <f t="shared" si="170"/>
        <v>24</v>
      </c>
      <c r="AK49" s="49">
        <f t="shared" si="170"/>
        <v>25</v>
      </c>
      <c r="AL49" s="49">
        <f t="shared" si="170"/>
        <v>26</v>
      </c>
      <c r="AM49" s="49">
        <f t="shared" si="170"/>
        <v>27</v>
      </c>
      <c r="AN49" s="49">
        <f t="shared" si="170"/>
        <v>28</v>
      </c>
      <c r="AO49" s="49">
        <f t="shared" si="170"/>
        <v>29</v>
      </c>
      <c r="AP49" s="49">
        <f t="shared" si="170"/>
        <v>30</v>
      </c>
      <c r="AQ49" s="49">
        <f t="shared" si="170"/>
        <v>31</v>
      </c>
      <c r="AR49" s="49">
        <f t="shared" si="170"/>
        <v>32</v>
      </c>
      <c r="AS49" s="49">
        <f t="shared" si="170"/>
        <v>33</v>
      </c>
      <c r="AT49" s="49">
        <f t="shared" si="170"/>
        <v>34</v>
      </c>
      <c r="AU49" s="49">
        <f t="shared" si="170"/>
        <v>35</v>
      </c>
      <c r="AV49" s="49">
        <f t="shared" si="170"/>
        <v>36</v>
      </c>
      <c r="AW49" s="49">
        <f t="shared" si="170"/>
        <v>37</v>
      </c>
      <c r="AX49" s="49">
        <f t="shared" si="170"/>
        <v>38</v>
      </c>
      <c r="AY49" s="49">
        <f t="shared" si="170"/>
        <v>39</v>
      </c>
      <c r="AZ49" s="49">
        <f t="shared" si="170"/>
        <v>40</v>
      </c>
      <c r="BA49" s="49">
        <f t="shared" si="170"/>
        <v>41</v>
      </c>
      <c r="BB49" s="49">
        <f t="shared" si="170"/>
        <v>42</v>
      </c>
      <c r="BC49" s="49">
        <f t="shared" si="170"/>
        <v>43</v>
      </c>
      <c r="BD49" s="49">
        <f t="shared" si="170"/>
        <v>44</v>
      </c>
      <c r="BE49" s="49">
        <f t="shared" si="170"/>
        <v>45</v>
      </c>
      <c r="BF49" s="49">
        <f t="shared" si="170"/>
        <v>46</v>
      </c>
      <c r="BG49" s="49">
        <f t="shared" si="170"/>
        <v>47</v>
      </c>
      <c r="BH49" s="49">
        <f t="shared" si="170"/>
        <v>48</v>
      </c>
      <c r="BI49" s="73"/>
      <c r="CZ49" s="52">
        <v>46</v>
      </c>
      <c r="DA49" s="53">
        <v>6.8699999999999997E-2</v>
      </c>
      <c r="DB49" s="53">
        <v>8.8400000000000006E-2</v>
      </c>
    </row>
    <row r="50" spans="2:106" x14ac:dyDescent="0.3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f>SUM('Capa Final'!$H$37:$H$38)+SUM('Capa Final'!$H$46:$H$47)</f>
        <v>1026977.7695249999</v>
      </c>
      <c r="BI50" s="20"/>
      <c r="CZ50" s="52">
        <v>47</v>
      </c>
      <c r="DA50" s="53">
        <v>6.88E-2</v>
      </c>
      <c r="DB50" s="53">
        <v>8.8599999999999998E-2</v>
      </c>
    </row>
    <row r="51" spans="2:106" x14ac:dyDescent="0.3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f>'Capa Final'!$H$37+'Capa Final'!$H$46</f>
        <v>851.84451100000001</v>
      </c>
      <c r="BI51" s="20"/>
      <c r="CZ51" s="52">
        <v>48</v>
      </c>
      <c r="DA51" s="53">
        <v>6.9000000000000006E-2</v>
      </c>
      <c r="DB51" s="53">
        <v>8.8800000000000004E-2</v>
      </c>
    </row>
    <row r="52" spans="2:106" x14ac:dyDescent="0.3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71">X50/$B$9</f>
        <v>1.0797297405294448E-2</v>
      </c>
      <c r="Y52" s="46">
        <f t="shared" si="171"/>
        <v>1.3099672787689599E-2</v>
      </c>
      <c r="Z52" s="46">
        <f t="shared" si="171"/>
        <v>1.5771537846292174E-2</v>
      </c>
      <c r="AA52" s="46">
        <f t="shared" si="171"/>
        <v>1.8826996479126078E-2</v>
      </c>
      <c r="AB52" s="46">
        <f t="shared" si="171"/>
        <v>2.0608314924580245E-2</v>
      </c>
      <c r="AC52" s="46">
        <f t="shared" si="171"/>
        <v>2.1624586834252935E-2</v>
      </c>
      <c r="AD52" s="46">
        <f t="shared" ref="AD52:AE52" si="172">AD50/$B$9</f>
        <v>2.3948625485955756E-2</v>
      </c>
      <c r="AE52" s="46">
        <f t="shared" si="172"/>
        <v>2.5210411850061305E-2</v>
      </c>
      <c r="AF52" s="46">
        <f t="shared" ref="AF52:AG52" si="173">AF50/$B$9</f>
        <v>2.7339182770744631E-2</v>
      </c>
      <c r="AG52" s="46">
        <f t="shared" si="173"/>
        <v>2.832885194980822E-2</v>
      </c>
      <c r="AH52" s="46">
        <f t="shared" ref="AH52:AI52" si="174">AH50/$B$9</f>
        <v>2.9410477944549249E-2</v>
      </c>
      <c r="AI52" s="46">
        <f t="shared" si="174"/>
        <v>2.9818434255467839E-2</v>
      </c>
      <c r="AJ52" s="46">
        <f t="shared" ref="AJ52:AK52" si="175">AJ50/$B$9</f>
        <v>2.9788750611880504E-2</v>
      </c>
      <c r="AK52" s="46">
        <f t="shared" si="175"/>
        <v>2.9456105314682846E-2</v>
      </c>
      <c r="AL52" s="46">
        <f t="shared" ref="AL52:AM52" si="176">AL50/$B$9</f>
        <v>2.9683522650237746E-2</v>
      </c>
      <c r="AM52" s="46">
        <f t="shared" si="176"/>
        <v>2.8773327212301109E-2</v>
      </c>
      <c r="AN52" s="46">
        <f t="shared" ref="AN52:AO52" si="177">AN50/$B$9</f>
        <v>2.7348389067019786E-2</v>
      </c>
      <c r="AO52" s="46">
        <f t="shared" si="177"/>
        <v>2.7228168871401476E-2</v>
      </c>
      <c r="AP52" s="46">
        <f t="shared" ref="AP52:AQ52" si="178">AP50/$B$9</f>
        <v>2.6942358327745927E-2</v>
      </c>
      <c r="AQ52" s="46">
        <f t="shared" si="178"/>
        <v>2.7444450255114376E-2</v>
      </c>
      <c r="AR52" s="46">
        <f t="shared" ref="AR52:AS52" si="179">AR50/$B$9</f>
        <v>2.7814074193999526E-2</v>
      </c>
      <c r="AS52" s="46">
        <f t="shared" si="179"/>
        <v>2.8620835735318147E-2</v>
      </c>
      <c r="AT52" s="46">
        <f t="shared" ref="AT52:AU52" si="180">AT50/$B$9</f>
        <v>2.8616030031917501E-2</v>
      </c>
      <c r="AU52" s="46">
        <f t="shared" si="180"/>
        <v>2.8076068511386169E-2</v>
      </c>
      <c r="AV52" s="46">
        <f t="shared" ref="AV52:AW52" si="181">AV50/$B$9</f>
        <v>2.816798026349927E-2</v>
      </c>
      <c r="AW52" s="46">
        <f t="shared" si="181"/>
        <v>2.8481003882135203E-2</v>
      </c>
      <c r="AX52" s="46">
        <f t="shared" ref="AX52:AY52" si="182">AX50/$B$9</f>
        <v>2.8488644450332598E-2</v>
      </c>
      <c r="AY52" s="46">
        <f t="shared" si="182"/>
        <v>2.8523642110393464E-2</v>
      </c>
      <c r="AZ52" s="46">
        <f t="shared" ref="AZ52:BA52" si="183">AZ50/$B$9</f>
        <v>2.8980789254180146E-2</v>
      </c>
      <c r="BA52" s="46">
        <f t="shared" si="183"/>
        <v>2.9215449519803292E-2</v>
      </c>
      <c r="BB52" s="46">
        <f t="shared" ref="BB52:BC52" si="184">BB50/$B$9</f>
        <v>2.9062157288895822E-2</v>
      </c>
      <c r="BC52" s="46">
        <f t="shared" si="184"/>
        <v>2.9178344918173511E-2</v>
      </c>
      <c r="BD52" s="46">
        <f t="shared" ref="BD52:BE52" si="185">BD50/$B$9</f>
        <v>2.9251168594796081E-2</v>
      </c>
      <c r="BE52" s="46">
        <f t="shared" si="185"/>
        <v>2.9208625272894799E-2</v>
      </c>
      <c r="BF52" s="46">
        <f t="shared" ref="BF52:BG52" si="186">BF50/$B$9</f>
        <v>2.9351915956858914E-2</v>
      </c>
      <c r="BG52" s="46">
        <f t="shared" si="186"/>
        <v>2.9357896091307827E-2</v>
      </c>
      <c r="BH52" s="46">
        <f t="shared" ref="BH52" si="187">BH50/$B$9</f>
        <v>2.8975165247089325E-2</v>
      </c>
      <c r="BI52" s="46"/>
      <c r="CZ52" s="52">
        <v>49</v>
      </c>
      <c r="DA52" s="53">
        <v>6.9099999999999995E-2</v>
      </c>
      <c r="DB52" s="53">
        <v>8.8900000000000007E-2</v>
      </c>
    </row>
    <row r="53" spans="2:106" x14ac:dyDescent="0.3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BE53" si="188">IF(M52&gt;VLOOKUP(M49,$CZ$3:$DB$75,2,0),"Gatilho atingido","Gatilho não atingido")</f>
        <v>Gatilho não atingido</v>
      </c>
      <c r="N53" s="46" t="str">
        <f t="shared" si="188"/>
        <v>Gatilho não atingido</v>
      </c>
      <c r="O53" s="46" t="str">
        <f t="shared" si="188"/>
        <v>Gatilho não atingido</v>
      </c>
      <c r="P53" s="46" t="str">
        <f t="shared" si="188"/>
        <v>Gatilho não atingido</v>
      </c>
      <c r="Q53" s="46" t="str">
        <f t="shared" si="188"/>
        <v>Gatilho não atingido</v>
      </c>
      <c r="R53" s="46" t="str">
        <f t="shared" si="188"/>
        <v>Gatilho não atingido</v>
      </c>
      <c r="S53" s="46" t="str">
        <f t="shared" si="188"/>
        <v>Gatilho não atingido</v>
      </c>
      <c r="T53" s="46" t="str">
        <f t="shared" si="188"/>
        <v>Gatilho não atingido</v>
      </c>
      <c r="U53" s="46" t="str">
        <f t="shared" si="188"/>
        <v>Gatilho não atingido</v>
      </c>
      <c r="V53" s="46" t="str">
        <f t="shared" si="188"/>
        <v>Gatilho não atingido</v>
      </c>
      <c r="W53" s="46" t="str">
        <f t="shared" si="188"/>
        <v>Gatilho não atingido</v>
      </c>
      <c r="X53" s="46" t="str">
        <f t="shared" si="188"/>
        <v>Gatilho não atingido</v>
      </c>
      <c r="Y53" s="46" t="str">
        <f t="shared" si="188"/>
        <v>Gatilho não atingido</v>
      </c>
      <c r="Z53" s="46" t="str">
        <f t="shared" si="188"/>
        <v>Gatilho não atingido</v>
      </c>
      <c r="AA53" s="46" t="str">
        <f t="shared" si="188"/>
        <v>Gatilho não atingido</v>
      </c>
      <c r="AB53" s="46" t="str">
        <f t="shared" si="188"/>
        <v>Gatilho não atingido</v>
      </c>
      <c r="AC53" s="46" t="str">
        <f t="shared" si="188"/>
        <v>Gatilho não atingido</v>
      </c>
      <c r="AD53" s="46" t="str">
        <f t="shared" si="188"/>
        <v>Gatilho não atingido</v>
      </c>
      <c r="AE53" s="46" t="str">
        <f t="shared" si="188"/>
        <v>Gatilho não atingido</v>
      </c>
      <c r="AF53" s="46" t="str">
        <f t="shared" si="188"/>
        <v>Gatilho não atingido</v>
      </c>
      <c r="AG53" s="46" t="str">
        <f t="shared" si="188"/>
        <v>Gatilho não atingido</v>
      </c>
      <c r="AH53" s="46" t="str">
        <f t="shared" si="188"/>
        <v>Gatilho não atingido</v>
      </c>
      <c r="AI53" s="46" t="str">
        <f t="shared" si="188"/>
        <v>Gatilho não atingido</v>
      </c>
      <c r="AJ53" s="46" t="str">
        <f t="shared" si="188"/>
        <v>Gatilho não atingido</v>
      </c>
      <c r="AK53" s="46" t="str">
        <f t="shared" si="188"/>
        <v>Gatilho não atingido</v>
      </c>
      <c r="AL53" s="46" t="str">
        <f t="shared" si="188"/>
        <v>Gatilho não atingido</v>
      </c>
      <c r="AM53" s="46" t="str">
        <f t="shared" si="188"/>
        <v>Gatilho não atingido</v>
      </c>
      <c r="AN53" s="46" t="str">
        <f t="shared" si="188"/>
        <v>Gatilho não atingido</v>
      </c>
      <c r="AO53" s="46" t="str">
        <f t="shared" si="188"/>
        <v>Gatilho não atingido</v>
      </c>
      <c r="AP53" s="46" t="str">
        <f t="shared" si="188"/>
        <v>Gatilho não atingido</v>
      </c>
      <c r="AQ53" s="46" t="str">
        <f t="shared" si="188"/>
        <v>Gatilho não atingido</v>
      </c>
      <c r="AR53" s="46" t="str">
        <f t="shared" si="188"/>
        <v>Gatilho não atingido</v>
      </c>
      <c r="AS53" s="46" t="str">
        <f t="shared" si="188"/>
        <v>Gatilho não atingido</v>
      </c>
      <c r="AT53" s="46" t="str">
        <f t="shared" si="188"/>
        <v>Gatilho não atingido</v>
      </c>
      <c r="AU53" s="46" t="str">
        <f t="shared" si="188"/>
        <v>Gatilho não atingido</v>
      </c>
      <c r="AV53" s="46" t="str">
        <f t="shared" si="188"/>
        <v>Gatilho não atingido</v>
      </c>
      <c r="AW53" s="46" t="str">
        <f t="shared" si="188"/>
        <v>Gatilho não atingido</v>
      </c>
      <c r="AX53" s="46" t="str">
        <f t="shared" si="188"/>
        <v>Gatilho não atingido</v>
      </c>
      <c r="AY53" s="46" t="str">
        <f t="shared" si="188"/>
        <v>Gatilho não atingido</v>
      </c>
      <c r="AZ53" s="46" t="str">
        <f t="shared" si="188"/>
        <v>Gatilho não atingido</v>
      </c>
      <c r="BA53" s="46" t="str">
        <f t="shared" si="188"/>
        <v>Gatilho não atingido</v>
      </c>
      <c r="BB53" s="46" t="str">
        <f t="shared" si="188"/>
        <v>Gatilho não atingido</v>
      </c>
      <c r="BC53" s="46" t="str">
        <f t="shared" si="188"/>
        <v>Gatilho não atingido</v>
      </c>
      <c r="BD53" s="46" t="str">
        <f t="shared" si="188"/>
        <v>Gatilho não atingido</v>
      </c>
      <c r="BE53" s="46" t="str">
        <f t="shared" si="188"/>
        <v>Gatilho não atingido</v>
      </c>
      <c r="BF53" s="46" t="str">
        <f t="shared" ref="BF53:BG53" si="189">IF(BF52&gt;VLOOKUP(BF49,$CZ$3:$DB$75,2,0),"Gatilho atingido","Gatilho não atingido")</f>
        <v>Gatilho não atingido</v>
      </c>
      <c r="BG53" s="46" t="str">
        <f t="shared" si="189"/>
        <v>Gatilho não atingido</v>
      </c>
      <c r="BH53" s="46" t="str">
        <f t="shared" ref="BH53" si="190">IF(BH52&gt;VLOOKUP(BH49,$CZ$3:$DB$75,2,0),"Gatilho atingido","Gatilho não atingido")</f>
        <v>Gatilho não atingido</v>
      </c>
      <c r="BI53" s="46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52">
        <v>50</v>
      </c>
      <c r="DA53" s="53">
        <v>6.9199999999999998E-2</v>
      </c>
      <c r="DB53" s="53">
        <v>8.9099999999999999E-2</v>
      </c>
    </row>
    <row r="54" spans="2:106" x14ac:dyDescent="0.3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BE54" si="191">IF(M52&gt;VLOOKUP(M49,$CZ$3:$DB$75,3,0),"Gatilho atingido","Gatilho não atingido")</f>
        <v>Gatilho não atingido</v>
      </c>
      <c r="N54" s="46" t="str">
        <f t="shared" si="191"/>
        <v>Gatilho não atingido</v>
      </c>
      <c r="O54" s="46" t="str">
        <f t="shared" si="191"/>
        <v>Gatilho não atingido</v>
      </c>
      <c r="P54" s="46" t="str">
        <f t="shared" si="191"/>
        <v>Gatilho não atingido</v>
      </c>
      <c r="Q54" s="46" t="str">
        <f t="shared" si="191"/>
        <v>Gatilho não atingido</v>
      </c>
      <c r="R54" s="46" t="str">
        <f t="shared" si="191"/>
        <v>Gatilho não atingido</v>
      </c>
      <c r="S54" s="46" t="str">
        <f t="shared" si="191"/>
        <v>Gatilho não atingido</v>
      </c>
      <c r="T54" s="46" t="str">
        <f t="shared" si="191"/>
        <v>Gatilho não atingido</v>
      </c>
      <c r="U54" s="46" t="str">
        <f t="shared" si="191"/>
        <v>Gatilho não atingido</v>
      </c>
      <c r="V54" s="46" t="str">
        <f t="shared" si="191"/>
        <v>Gatilho não atingido</v>
      </c>
      <c r="W54" s="46" t="str">
        <f t="shared" si="191"/>
        <v>Gatilho não atingido</v>
      </c>
      <c r="X54" s="46" t="str">
        <f t="shared" si="191"/>
        <v>Gatilho não atingido</v>
      </c>
      <c r="Y54" s="46" t="str">
        <f t="shared" si="191"/>
        <v>Gatilho não atingido</v>
      </c>
      <c r="Z54" s="46" t="str">
        <f t="shared" si="191"/>
        <v>Gatilho não atingido</v>
      </c>
      <c r="AA54" s="46" t="str">
        <f t="shared" si="191"/>
        <v>Gatilho não atingido</v>
      </c>
      <c r="AB54" s="46" t="str">
        <f t="shared" si="191"/>
        <v>Gatilho não atingido</v>
      </c>
      <c r="AC54" s="46" t="str">
        <f t="shared" si="191"/>
        <v>Gatilho não atingido</v>
      </c>
      <c r="AD54" s="46" t="str">
        <f t="shared" si="191"/>
        <v>Gatilho não atingido</v>
      </c>
      <c r="AE54" s="46" t="str">
        <f t="shared" si="191"/>
        <v>Gatilho não atingido</v>
      </c>
      <c r="AF54" s="46" t="str">
        <f t="shared" si="191"/>
        <v>Gatilho não atingido</v>
      </c>
      <c r="AG54" s="46" t="str">
        <f t="shared" si="191"/>
        <v>Gatilho não atingido</v>
      </c>
      <c r="AH54" s="46" t="str">
        <f t="shared" si="191"/>
        <v>Gatilho não atingido</v>
      </c>
      <c r="AI54" s="46" t="str">
        <f t="shared" si="191"/>
        <v>Gatilho não atingido</v>
      </c>
      <c r="AJ54" s="46" t="str">
        <f t="shared" si="191"/>
        <v>Gatilho não atingido</v>
      </c>
      <c r="AK54" s="46" t="str">
        <f t="shared" si="191"/>
        <v>Gatilho não atingido</v>
      </c>
      <c r="AL54" s="46" t="str">
        <f t="shared" si="191"/>
        <v>Gatilho não atingido</v>
      </c>
      <c r="AM54" s="46" t="str">
        <f t="shared" si="191"/>
        <v>Gatilho não atingido</v>
      </c>
      <c r="AN54" s="46" t="str">
        <f t="shared" si="191"/>
        <v>Gatilho não atingido</v>
      </c>
      <c r="AO54" s="46" t="str">
        <f t="shared" si="191"/>
        <v>Gatilho não atingido</v>
      </c>
      <c r="AP54" s="46" t="str">
        <f t="shared" si="191"/>
        <v>Gatilho não atingido</v>
      </c>
      <c r="AQ54" s="46" t="str">
        <f t="shared" si="191"/>
        <v>Gatilho não atingido</v>
      </c>
      <c r="AR54" s="46" t="str">
        <f t="shared" si="191"/>
        <v>Gatilho não atingido</v>
      </c>
      <c r="AS54" s="46" t="str">
        <f t="shared" si="191"/>
        <v>Gatilho não atingido</v>
      </c>
      <c r="AT54" s="46" t="str">
        <f t="shared" si="191"/>
        <v>Gatilho não atingido</v>
      </c>
      <c r="AU54" s="46" t="str">
        <f t="shared" si="191"/>
        <v>Gatilho não atingido</v>
      </c>
      <c r="AV54" s="46" t="str">
        <f t="shared" si="191"/>
        <v>Gatilho não atingido</v>
      </c>
      <c r="AW54" s="46" t="str">
        <f t="shared" si="191"/>
        <v>Gatilho não atingido</v>
      </c>
      <c r="AX54" s="46" t="str">
        <f t="shared" si="191"/>
        <v>Gatilho não atingido</v>
      </c>
      <c r="AY54" s="46" t="str">
        <f t="shared" si="191"/>
        <v>Gatilho não atingido</v>
      </c>
      <c r="AZ54" s="46" t="str">
        <f t="shared" si="191"/>
        <v>Gatilho não atingido</v>
      </c>
      <c r="BA54" s="46" t="str">
        <f t="shared" si="191"/>
        <v>Gatilho não atingido</v>
      </c>
      <c r="BB54" s="46" t="str">
        <f t="shared" si="191"/>
        <v>Gatilho não atingido</v>
      </c>
      <c r="BC54" s="46" t="str">
        <f t="shared" si="191"/>
        <v>Gatilho não atingido</v>
      </c>
      <c r="BD54" s="46" t="str">
        <f t="shared" si="191"/>
        <v>Gatilho não atingido</v>
      </c>
      <c r="BE54" s="46" t="str">
        <f t="shared" si="191"/>
        <v>Gatilho não atingido</v>
      </c>
      <c r="BF54" s="46" t="str">
        <f t="shared" ref="BF54:BG54" si="192">IF(BF52&gt;VLOOKUP(BF49,$CZ$3:$DB$75,3,0),"Gatilho atingido","Gatilho não atingido")</f>
        <v>Gatilho não atingido</v>
      </c>
      <c r="BG54" s="46" t="str">
        <f t="shared" si="192"/>
        <v>Gatilho não atingido</v>
      </c>
      <c r="BH54" s="46" t="str">
        <f t="shared" ref="BH54" si="193">IF(BH52&gt;VLOOKUP(BH49,$CZ$3:$DB$75,3,0),"Gatilho atingido","Gatilho não atingido")</f>
        <v>Gatilho não atingido</v>
      </c>
      <c r="BI54" s="46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52">
        <v>51</v>
      </c>
      <c r="DA54" s="53">
        <v>6.9400000000000003E-2</v>
      </c>
      <c r="DB54" s="53">
        <v>8.9200000000000002E-2</v>
      </c>
    </row>
    <row r="55" spans="2:106" x14ac:dyDescent="0.3"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52">
        <v>52</v>
      </c>
      <c r="DA55" s="53">
        <v>6.9500000000000006E-2</v>
      </c>
      <c r="DB55" s="53">
        <v>8.9399999999999993E-2</v>
      </c>
    </row>
    <row r="56" spans="2:106" x14ac:dyDescent="0.3">
      <c r="F56" s="13"/>
      <c r="G56" s="102" t="s">
        <v>116</v>
      </c>
      <c r="H56" s="102"/>
      <c r="I56" s="102"/>
      <c r="J56" s="102"/>
      <c r="K56" s="102"/>
      <c r="L56" s="102"/>
      <c r="M56" s="102"/>
      <c r="N56" s="102"/>
      <c r="O56" s="102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71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52">
        <v>53</v>
      </c>
      <c r="DA56" s="53">
        <v>6.9500000000000006E-2</v>
      </c>
      <c r="DB56" s="53">
        <v>8.9499999999999996E-2</v>
      </c>
    </row>
    <row r="57" spans="2:106" x14ac:dyDescent="0.3">
      <c r="F57" s="37" t="s">
        <v>127</v>
      </c>
      <c r="G57" s="38">
        <v>43770</v>
      </c>
      <c r="H57" s="38">
        <f t="shared" ref="H57:O57" si="194">EDATE(G57,1)</f>
        <v>43800</v>
      </c>
      <c r="I57" s="38">
        <f t="shared" si="194"/>
        <v>43831</v>
      </c>
      <c r="J57" s="38">
        <f t="shared" si="194"/>
        <v>43862</v>
      </c>
      <c r="K57" s="38">
        <f t="shared" si="194"/>
        <v>43891</v>
      </c>
      <c r="L57" s="38">
        <f t="shared" si="194"/>
        <v>43922</v>
      </c>
      <c r="M57" s="38">
        <f t="shared" si="194"/>
        <v>43952</v>
      </c>
      <c r="N57" s="38">
        <f t="shared" si="194"/>
        <v>43983</v>
      </c>
      <c r="O57" s="38">
        <f t="shared" si="194"/>
        <v>44013</v>
      </c>
      <c r="P57" s="38">
        <f t="shared" ref="P57:U57" si="195">EDATE(O57,1)</f>
        <v>44044</v>
      </c>
      <c r="Q57" s="38">
        <f t="shared" si="195"/>
        <v>44075</v>
      </c>
      <c r="R57" s="38">
        <f t="shared" si="195"/>
        <v>44105</v>
      </c>
      <c r="S57" s="38">
        <f t="shared" si="195"/>
        <v>44136</v>
      </c>
      <c r="T57" s="38">
        <f t="shared" si="195"/>
        <v>44166</v>
      </c>
      <c r="U57" s="38">
        <f t="shared" si="195"/>
        <v>44197</v>
      </c>
      <c r="V57" s="38">
        <f t="shared" ref="V57:BH57" si="196">EDATE(U57,1)</f>
        <v>44228</v>
      </c>
      <c r="W57" s="38">
        <f t="shared" si="196"/>
        <v>44256</v>
      </c>
      <c r="X57" s="38">
        <f t="shared" si="196"/>
        <v>44287</v>
      </c>
      <c r="Y57" s="38">
        <f t="shared" si="196"/>
        <v>44317</v>
      </c>
      <c r="Z57" s="38">
        <f t="shared" si="196"/>
        <v>44348</v>
      </c>
      <c r="AA57" s="38">
        <f t="shared" si="196"/>
        <v>44378</v>
      </c>
      <c r="AB57" s="38">
        <f t="shared" si="196"/>
        <v>44409</v>
      </c>
      <c r="AC57" s="38">
        <f t="shared" si="196"/>
        <v>44440</v>
      </c>
      <c r="AD57" s="38">
        <f t="shared" si="196"/>
        <v>44470</v>
      </c>
      <c r="AE57" s="38">
        <f t="shared" si="196"/>
        <v>44501</v>
      </c>
      <c r="AF57" s="38">
        <f t="shared" si="196"/>
        <v>44531</v>
      </c>
      <c r="AG57" s="38">
        <f t="shared" si="196"/>
        <v>44562</v>
      </c>
      <c r="AH57" s="38">
        <f t="shared" si="196"/>
        <v>44593</v>
      </c>
      <c r="AI57" s="38">
        <f t="shared" si="196"/>
        <v>44621</v>
      </c>
      <c r="AJ57" s="38">
        <f t="shared" si="196"/>
        <v>44652</v>
      </c>
      <c r="AK57" s="38">
        <f t="shared" si="196"/>
        <v>44682</v>
      </c>
      <c r="AL57" s="38">
        <f t="shared" si="196"/>
        <v>44713</v>
      </c>
      <c r="AM57" s="38">
        <f t="shared" si="196"/>
        <v>44743</v>
      </c>
      <c r="AN57" s="38">
        <f t="shared" si="196"/>
        <v>44774</v>
      </c>
      <c r="AO57" s="38">
        <f t="shared" si="196"/>
        <v>44805</v>
      </c>
      <c r="AP57" s="38">
        <f t="shared" si="196"/>
        <v>44835</v>
      </c>
      <c r="AQ57" s="38">
        <f t="shared" si="196"/>
        <v>44866</v>
      </c>
      <c r="AR57" s="38">
        <f t="shared" si="196"/>
        <v>44896</v>
      </c>
      <c r="AS57" s="38">
        <f t="shared" si="196"/>
        <v>44927</v>
      </c>
      <c r="AT57" s="38">
        <f t="shared" si="196"/>
        <v>44958</v>
      </c>
      <c r="AU57" s="38">
        <f t="shared" si="196"/>
        <v>44986</v>
      </c>
      <c r="AV57" s="38">
        <f t="shared" si="196"/>
        <v>45017</v>
      </c>
      <c r="AW57" s="38">
        <f t="shared" si="196"/>
        <v>45047</v>
      </c>
      <c r="AX57" s="38">
        <f t="shared" si="196"/>
        <v>45078</v>
      </c>
      <c r="AY57" s="38">
        <f t="shared" si="196"/>
        <v>45108</v>
      </c>
      <c r="AZ57" s="38">
        <f t="shared" si="196"/>
        <v>45139</v>
      </c>
      <c r="BA57" s="38">
        <f t="shared" si="196"/>
        <v>45170</v>
      </c>
      <c r="BB57" s="38">
        <f t="shared" si="196"/>
        <v>45200</v>
      </c>
      <c r="BC57" s="38">
        <f t="shared" si="196"/>
        <v>45231</v>
      </c>
      <c r="BD57" s="38">
        <f t="shared" si="196"/>
        <v>45261</v>
      </c>
      <c r="BE57" s="38">
        <f t="shared" si="196"/>
        <v>45292</v>
      </c>
      <c r="BF57" s="38">
        <f t="shared" si="196"/>
        <v>45323</v>
      </c>
      <c r="BG57" s="38">
        <f t="shared" si="196"/>
        <v>45352</v>
      </c>
      <c r="BH57" s="38">
        <f t="shared" si="196"/>
        <v>45383</v>
      </c>
      <c r="BI57" s="43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52">
        <v>54</v>
      </c>
      <c r="DA57" s="53">
        <v>6.9599999999999995E-2</v>
      </c>
      <c r="DB57" s="53">
        <v>8.9599999999999999E-2</v>
      </c>
    </row>
    <row r="58" spans="2:106" x14ac:dyDescent="0.3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197">M58+1</f>
        <v>1</v>
      </c>
      <c r="O58" s="49">
        <f t="shared" si="197"/>
        <v>2</v>
      </c>
      <c r="P58" s="49">
        <f t="shared" ref="P58:U58" si="198">O58+1</f>
        <v>3</v>
      </c>
      <c r="Q58" s="49">
        <f t="shared" si="198"/>
        <v>4</v>
      </c>
      <c r="R58" s="49">
        <f t="shared" si="198"/>
        <v>5</v>
      </c>
      <c r="S58" s="49">
        <f t="shared" si="198"/>
        <v>6</v>
      </c>
      <c r="T58" s="49">
        <f t="shared" si="198"/>
        <v>7</v>
      </c>
      <c r="U58" s="49">
        <f t="shared" si="198"/>
        <v>8</v>
      </c>
      <c r="V58" s="49">
        <f t="shared" ref="V58:BH58" si="199">U58+1</f>
        <v>9</v>
      </c>
      <c r="W58" s="49">
        <f t="shared" si="199"/>
        <v>10</v>
      </c>
      <c r="X58" s="49">
        <f t="shared" si="199"/>
        <v>11</v>
      </c>
      <c r="Y58" s="49">
        <f t="shared" si="199"/>
        <v>12</v>
      </c>
      <c r="Z58" s="49">
        <f t="shared" si="199"/>
        <v>13</v>
      </c>
      <c r="AA58" s="49">
        <f t="shared" si="199"/>
        <v>14</v>
      </c>
      <c r="AB58" s="49">
        <f t="shared" si="199"/>
        <v>15</v>
      </c>
      <c r="AC58" s="49">
        <f t="shared" si="199"/>
        <v>16</v>
      </c>
      <c r="AD58" s="49">
        <f t="shared" si="199"/>
        <v>17</v>
      </c>
      <c r="AE58" s="49">
        <f t="shared" si="199"/>
        <v>18</v>
      </c>
      <c r="AF58" s="49">
        <f t="shared" si="199"/>
        <v>19</v>
      </c>
      <c r="AG58" s="49">
        <f t="shared" si="199"/>
        <v>20</v>
      </c>
      <c r="AH58" s="49">
        <f t="shared" si="199"/>
        <v>21</v>
      </c>
      <c r="AI58" s="49">
        <f t="shared" si="199"/>
        <v>22</v>
      </c>
      <c r="AJ58" s="49">
        <f t="shared" si="199"/>
        <v>23</v>
      </c>
      <c r="AK58" s="49">
        <f t="shared" si="199"/>
        <v>24</v>
      </c>
      <c r="AL58" s="49">
        <f t="shared" si="199"/>
        <v>25</v>
      </c>
      <c r="AM58" s="49">
        <f t="shared" si="199"/>
        <v>26</v>
      </c>
      <c r="AN58" s="49">
        <f t="shared" si="199"/>
        <v>27</v>
      </c>
      <c r="AO58" s="49">
        <f t="shared" si="199"/>
        <v>28</v>
      </c>
      <c r="AP58" s="49">
        <f t="shared" si="199"/>
        <v>29</v>
      </c>
      <c r="AQ58" s="49">
        <f t="shared" si="199"/>
        <v>30</v>
      </c>
      <c r="AR58" s="49">
        <f t="shared" si="199"/>
        <v>31</v>
      </c>
      <c r="AS58" s="49">
        <f t="shared" si="199"/>
        <v>32</v>
      </c>
      <c r="AT58" s="49">
        <f t="shared" si="199"/>
        <v>33</v>
      </c>
      <c r="AU58" s="49">
        <f t="shared" si="199"/>
        <v>34</v>
      </c>
      <c r="AV58" s="49">
        <f t="shared" si="199"/>
        <v>35</v>
      </c>
      <c r="AW58" s="49">
        <f t="shared" si="199"/>
        <v>36</v>
      </c>
      <c r="AX58" s="49">
        <f t="shared" si="199"/>
        <v>37</v>
      </c>
      <c r="AY58" s="49">
        <f t="shared" si="199"/>
        <v>38</v>
      </c>
      <c r="AZ58" s="49">
        <f t="shared" si="199"/>
        <v>39</v>
      </c>
      <c r="BA58" s="49">
        <f t="shared" si="199"/>
        <v>40</v>
      </c>
      <c r="BB58" s="49">
        <f t="shared" si="199"/>
        <v>41</v>
      </c>
      <c r="BC58" s="49">
        <f t="shared" si="199"/>
        <v>42</v>
      </c>
      <c r="BD58" s="49">
        <f t="shared" si="199"/>
        <v>43</v>
      </c>
      <c r="BE58" s="49">
        <f t="shared" si="199"/>
        <v>44</v>
      </c>
      <c r="BF58" s="49">
        <f t="shared" si="199"/>
        <v>45</v>
      </c>
      <c r="BG58" s="49">
        <f t="shared" si="199"/>
        <v>46</v>
      </c>
      <c r="BH58" s="49">
        <f t="shared" si="199"/>
        <v>47</v>
      </c>
      <c r="BI58" s="73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52">
        <v>55</v>
      </c>
      <c r="DA58" s="53">
        <v>6.9699999999999998E-2</v>
      </c>
      <c r="DB58" s="53">
        <v>8.9700000000000002E-2</v>
      </c>
    </row>
    <row r="59" spans="2:106" x14ac:dyDescent="0.3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f>SUM('Capa Final'!$I$37:$I$38)+SUM('Capa Final'!$I$46:$I$47)</f>
        <v>3238202.9761169995</v>
      </c>
      <c r="BI59" s="20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52">
        <v>56</v>
      </c>
      <c r="DA59" s="53">
        <v>6.9800000000000001E-2</v>
      </c>
      <c r="DB59" s="53">
        <v>8.9700000000000002E-2</v>
      </c>
    </row>
    <row r="60" spans="2:106" x14ac:dyDescent="0.3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f>'Capa Final'!$I$37+'Capa Final'!$I$46</f>
        <v>15979.981800999998</v>
      </c>
      <c r="BI60" s="20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52">
        <v>57</v>
      </c>
      <c r="DA60" s="53">
        <v>6.9800000000000001E-2</v>
      </c>
      <c r="DB60" s="53">
        <v>8.9800000000000005E-2</v>
      </c>
    </row>
    <row r="61" spans="2:106" x14ac:dyDescent="0.3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200">X59/$B$10</f>
        <v>1.3283058936760189E-2</v>
      </c>
      <c r="Y61" s="46">
        <f t="shared" si="200"/>
        <v>1.5779782404615396E-2</v>
      </c>
      <c r="Z61" s="46">
        <f t="shared" si="200"/>
        <v>1.688225653934913E-2</v>
      </c>
      <c r="AA61" s="46">
        <f t="shared" si="200"/>
        <v>1.8521223452221798E-2</v>
      </c>
      <c r="AB61" s="46">
        <f t="shared" si="200"/>
        <v>1.9572955857848975E-2</v>
      </c>
      <c r="AC61" s="46">
        <f t="shared" si="200"/>
        <v>2.0419938057670482E-2</v>
      </c>
      <c r="AD61" s="46">
        <f t="shared" ref="AD61:AE61" si="201">AD59/$B$10</f>
        <v>2.1666046157663321E-2</v>
      </c>
      <c r="AE61" s="46">
        <f t="shared" si="201"/>
        <v>2.2443924548085799E-2</v>
      </c>
      <c r="AF61" s="46">
        <f t="shared" ref="AF61:AG61" si="202">AF59/$B$10</f>
        <v>2.3441753855566076E-2</v>
      </c>
      <c r="AG61" s="46">
        <f t="shared" si="202"/>
        <v>2.391775989750029E-2</v>
      </c>
      <c r="AH61" s="46">
        <f t="shared" ref="AH61:AI61" si="203">AH59/$B$10</f>
        <v>2.4405843009451526E-2</v>
      </c>
      <c r="AI61" s="46">
        <f t="shared" si="203"/>
        <v>2.521354173091591E-2</v>
      </c>
      <c r="AJ61" s="46">
        <f t="shared" ref="AJ61:AK61" si="204">AJ59/$B$10</f>
        <v>2.5188338700193266E-2</v>
      </c>
      <c r="AK61" s="46">
        <f t="shared" si="204"/>
        <v>2.5294727105896139E-2</v>
      </c>
      <c r="AL61" s="46">
        <f t="shared" ref="AL61:AM61" si="205">AL59/$B$10</f>
        <v>2.5671998294754143E-2</v>
      </c>
      <c r="AM61" s="46">
        <f t="shared" si="205"/>
        <v>2.5948980940416859E-2</v>
      </c>
      <c r="AN61" s="46">
        <f t="shared" ref="AN61:AO61" si="206">AN59/$B$10</f>
        <v>2.5918298630755038E-2</v>
      </c>
      <c r="AO61" s="46">
        <f t="shared" si="206"/>
        <v>2.6209263976911805E-2</v>
      </c>
      <c r="AP61" s="46">
        <f t="shared" ref="AP61:AQ61" si="207">AP59/$B$10</f>
        <v>2.6216945222982773E-2</v>
      </c>
      <c r="AQ61" s="46">
        <f t="shared" si="207"/>
        <v>2.6329753394691284E-2</v>
      </c>
      <c r="AR61" s="46">
        <f t="shared" ref="AR61:AS61" si="208">AR59/$B$10</f>
        <v>2.6310059719311669E-2</v>
      </c>
      <c r="AS61" s="46">
        <f t="shared" si="208"/>
        <v>2.6543379251277758E-2</v>
      </c>
      <c r="AT61" s="46">
        <f t="shared" ref="AT61:AU61" si="209">AT59/$B$10</f>
        <v>2.6622492151685991E-2</v>
      </c>
      <c r="AU61" s="46">
        <f t="shared" si="209"/>
        <v>2.6322259590751695E-2</v>
      </c>
      <c r="AV61" s="46">
        <f t="shared" ref="AV61:AW61" si="210">AV59/$B$10</f>
        <v>2.6824708911112428E-2</v>
      </c>
      <c r="AW61" s="46">
        <f t="shared" si="210"/>
        <v>2.6803670614461199E-2</v>
      </c>
      <c r="AX61" s="46">
        <f t="shared" ref="AX61:AY61" si="211">AX59/$B$10</f>
        <v>2.6885451309663216E-2</v>
      </c>
      <c r="AY61" s="46">
        <f t="shared" si="211"/>
        <v>2.7027230176227247E-2</v>
      </c>
      <c r="AZ61" s="46">
        <f t="shared" ref="AZ61:BA61" si="212">AZ59/$B$10</f>
        <v>2.7215967502248244E-2</v>
      </c>
      <c r="BA61" s="46">
        <f t="shared" si="212"/>
        <v>2.7426975113907334E-2</v>
      </c>
      <c r="BB61" s="46">
        <f t="shared" ref="BB61:BC61" si="213">BB59/$B$10</f>
        <v>2.7683933017286472E-2</v>
      </c>
      <c r="BC61" s="46">
        <f t="shared" si="213"/>
        <v>2.7747956132829432E-2</v>
      </c>
      <c r="BD61" s="46">
        <f t="shared" ref="BD61:BE61" si="214">BD59/$B$10</f>
        <v>2.7753610192842542E-2</v>
      </c>
      <c r="BE61" s="46">
        <f t="shared" si="214"/>
        <v>2.8033446008798306E-2</v>
      </c>
      <c r="BF61" s="46">
        <f t="shared" ref="BF61:BG61" si="215">BF59/$B$10</f>
        <v>2.790756539804122E-2</v>
      </c>
      <c r="BG61" s="46">
        <f t="shared" si="215"/>
        <v>2.810472452684486E-2</v>
      </c>
      <c r="BH61" s="46">
        <f t="shared" ref="BH61" si="216">BH59/$B$10</f>
        <v>2.8168087511572452E-2</v>
      </c>
      <c r="BI61" s="46"/>
      <c r="CZ61" s="52">
        <v>58</v>
      </c>
      <c r="DA61" s="53">
        <v>6.9900000000000004E-2</v>
      </c>
      <c r="DB61" s="53">
        <v>8.9899999999999994E-2</v>
      </c>
    </row>
    <row r="62" spans="2:106" x14ac:dyDescent="0.3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BE62" si="217">IF(N61&gt;VLOOKUP(N58,$CZ$3:$DB$75,2,0),"Gatilho atingido","Gatilho não atingido")</f>
        <v>Gatilho não atingido</v>
      </c>
      <c r="O62" s="46" t="str">
        <f t="shared" si="217"/>
        <v>Gatilho não atingido</v>
      </c>
      <c r="P62" s="46" t="str">
        <f t="shared" si="217"/>
        <v>Gatilho não atingido</v>
      </c>
      <c r="Q62" s="46" t="str">
        <f t="shared" si="217"/>
        <v>Gatilho não atingido</v>
      </c>
      <c r="R62" s="46" t="str">
        <f t="shared" si="217"/>
        <v>Gatilho não atingido</v>
      </c>
      <c r="S62" s="46" t="str">
        <f t="shared" si="217"/>
        <v>Gatilho não atingido</v>
      </c>
      <c r="T62" s="46" t="str">
        <f t="shared" si="217"/>
        <v>Gatilho não atingido</v>
      </c>
      <c r="U62" s="46" t="str">
        <f t="shared" si="217"/>
        <v>Gatilho não atingido</v>
      </c>
      <c r="V62" s="46" t="str">
        <f t="shared" si="217"/>
        <v>Gatilho não atingido</v>
      </c>
      <c r="W62" s="46" t="str">
        <f t="shared" si="217"/>
        <v>Gatilho não atingido</v>
      </c>
      <c r="X62" s="46" t="str">
        <f t="shared" si="217"/>
        <v>Gatilho não atingido</v>
      </c>
      <c r="Y62" s="46" t="str">
        <f t="shared" si="217"/>
        <v>Gatilho não atingido</v>
      </c>
      <c r="Z62" s="46" t="str">
        <f t="shared" si="217"/>
        <v>Gatilho não atingido</v>
      </c>
      <c r="AA62" s="46" t="str">
        <f t="shared" si="217"/>
        <v>Gatilho não atingido</v>
      </c>
      <c r="AB62" s="46" t="str">
        <f t="shared" si="217"/>
        <v>Gatilho não atingido</v>
      </c>
      <c r="AC62" s="46" t="str">
        <f t="shared" si="217"/>
        <v>Gatilho não atingido</v>
      </c>
      <c r="AD62" s="46" t="str">
        <f t="shared" si="217"/>
        <v>Gatilho não atingido</v>
      </c>
      <c r="AE62" s="46" t="str">
        <f t="shared" si="217"/>
        <v>Gatilho não atingido</v>
      </c>
      <c r="AF62" s="46" t="str">
        <f t="shared" si="217"/>
        <v>Gatilho não atingido</v>
      </c>
      <c r="AG62" s="46" t="str">
        <f t="shared" si="217"/>
        <v>Gatilho não atingido</v>
      </c>
      <c r="AH62" s="46" t="str">
        <f t="shared" si="217"/>
        <v>Gatilho não atingido</v>
      </c>
      <c r="AI62" s="46" t="str">
        <f t="shared" si="217"/>
        <v>Gatilho não atingido</v>
      </c>
      <c r="AJ62" s="46" t="str">
        <f t="shared" si="217"/>
        <v>Gatilho não atingido</v>
      </c>
      <c r="AK62" s="46" t="str">
        <f t="shared" si="217"/>
        <v>Gatilho não atingido</v>
      </c>
      <c r="AL62" s="46" t="str">
        <f t="shared" si="217"/>
        <v>Gatilho não atingido</v>
      </c>
      <c r="AM62" s="46" t="str">
        <f t="shared" si="217"/>
        <v>Gatilho não atingido</v>
      </c>
      <c r="AN62" s="46" t="str">
        <f t="shared" si="217"/>
        <v>Gatilho não atingido</v>
      </c>
      <c r="AO62" s="46" t="str">
        <f t="shared" si="217"/>
        <v>Gatilho não atingido</v>
      </c>
      <c r="AP62" s="46" t="str">
        <f t="shared" si="217"/>
        <v>Gatilho não atingido</v>
      </c>
      <c r="AQ62" s="46" t="str">
        <f t="shared" si="217"/>
        <v>Gatilho não atingido</v>
      </c>
      <c r="AR62" s="46" t="str">
        <f t="shared" si="217"/>
        <v>Gatilho não atingido</v>
      </c>
      <c r="AS62" s="46" t="str">
        <f t="shared" si="217"/>
        <v>Gatilho não atingido</v>
      </c>
      <c r="AT62" s="46" t="str">
        <f t="shared" si="217"/>
        <v>Gatilho não atingido</v>
      </c>
      <c r="AU62" s="46" t="str">
        <f t="shared" si="217"/>
        <v>Gatilho não atingido</v>
      </c>
      <c r="AV62" s="46" t="str">
        <f t="shared" si="217"/>
        <v>Gatilho não atingido</v>
      </c>
      <c r="AW62" s="46" t="str">
        <f t="shared" si="217"/>
        <v>Gatilho não atingido</v>
      </c>
      <c r="AX62" s="46" t="str">
        <f t="shared" si="217"/>
        <v>Gatilho não atingido</v>
      </c>
      <c r="AY62" s="46" t="str">
        <f t="shared" si="217"/>
        <v>Gatilho não atingido</v>
      </c>
      <c r="AZ62" s="46" t="str">
        <f t="shared" si="217"/>
        <v>Gatilho não atingido</v>
      </c>
      <c r="BA62" s="46" t="str">
        <f t="shared" si="217"/>
        <v>Gatilho não atingido</v>
      </c>
      <c r="BB62" s="46" t="str">
        <f t="shared" si="217"/>
        <v>Gatilho não atingido</v>
      </c>
      <c r="BC62" s="46" t="str">
        <f t="shared" si="217"/>
        <v>Gatilho não atingido</v>
      </c>
      <c r="BD62" s="46" t="str">
        <f t="shared" si="217"/>
        <v>Gatilho não atingido</v>
      </c>
      <c r="BE62" s="46" t="str">
        <f t="shared" si="217"/>
        <v>Gatilho não atingido</v>
      </c>
      <c r="BF62" s="46" t="str">
        <f t="shared" ref="BF62:BG62" si="218">IF(BF61&gt;VLOOKUP(BF58,$CZ$3:$DB$75,2,0),"Gatilho atingido","Gatilho não atingido")</f>
        <v>Gatilho não atingido</v>
      </c>
      <c r="BG62" s="46" t="str">
        <f t="shared" si="218"/>
        <v>Gatilho não atingido</v>
      </c>
      <c r="BH62" s="46" t="str">
        <f t="shared" ref="BH62" si="219">IF(BH61&gt;VLOOKUP(BH58,$CZ$3:$DB$75,2,0),"Gatilho atingido","Gatilho não atingido")</f>
        <v>Gatilho não atingido</v>
      </c>
      <c r="BI62" s="46"/>
      <c r="CZ62" s="52">
        <v>59</v>
      </c>
      <c r="DA62" s="53">
        <v>6.9900000000000004E-2</v>
      </c>
      <c r="DB62" s="53">
        <v>8.9899999999999994E-2</v>
      </c>
    </row>
    <row r="63" spans="2:106" x14ac:dyDescent="0.3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BE63" si="220">IF(N61&gt;VLOOKUP(N58,$CZ$3:$DB$75,3,0),"Gatilho atingido","Gatilho não atingido")</f>
        <v>Gatilho não atingido</v>
      </c>
      <c r="O63" s="46" t="str">
        <f t="shared" si="220"/>
        <v>Gatilho não atingido</v>
      </c>
      <c r="P63" s="46" t="str">
        <f t="shared" si="220"/>
        <v>Gatilho não atingido</v>
      </c>
      <c r="Q63" s="46" t="str">
        <f t="shared" si="220"/>
        <v>Gatilho não atingido</v>
      </c>
      <c r="R63" s="46" t="str">
        <f t="shared" si="220"/>
        <v>Gatilho não atingido</v>
      </c>
      <c r="S63" s="46" t="str">
        <f t="shared" si="220"/>
        <v>Gatilho não atingido</v>
      </c>
      <c r="T63" s="46" t="str">
        <f t="shared" si="220"/>
        <v>Gatilho não atingido</v>
      </c>
      <c r="U63" s="46" t="str">
        <f t="shared" si="220"/>
        <v>Gatilho não atingido</v>
      </c>
      <c r="V63" s="46" t="str">
        <f t="shared" si="220"/>
        <v>Gatilho não atingido</v>
      </c>
      <c r="W63" s="46" t="str">
        <f t="shared" si="220"/>
        <v>Gatilho não atingido</v>
      </c>
      <c r="X63" s="46" t="str">
        <f t="shared" si="220"/>
        <v>Gatilho não atingido</v>
      </c>
      <c r="Y63" s="46" t="str">
        <f t="shared" si="220"/>
        <v>Gatilho não atingido</v>
      </c>
      <c r="Z63" s="46" t="str">
        <f t="shared" si="220"/>
        <v>Gatilho não atingido</v>
      </c>
      <c r="AA63" s="46" t="str">
        <f t="shared" si="220"/>
        <v>Gatilho não atingido</v>
      </c>
      <c r="AB63" s="46" t="str">
        <f t="shared" si="220"/>
        <v>Gatilho não atingido</v>
      </c>
      <c r="AC63" s="46" t="str">
        <f t="shared" si="220"/>
        <v>Gatilho não atingido</v>
      </c>
      <c r="AD63" s="46" t="str">
        <f t="shared" si="220"/>
        <v>Gatilho não atingido</v>
      </c>
      <c r="AE63" s="46" t="str">
        <f t="shared" si="220"/>
        <v>Gatilho não atingido</v>
      </c>
      <c r="AF63" s="46" t="str">
        <f t="shared" si="220"/>
        <v>Gatilho não atingido</v>
      </c>
      <c r="AG63" s="46" t="str">
        <f t="shared" si="220"/>
        <v>Gatilho não atingido</v>
      </c>
      <c r="AH63" s="46" t="str">
        <f t="shared" si="220"/>
        <v>Gatilho não atingido</v>
      </c>
      <c r="AI63" s="46" t="str">
        <f t="shared" si="220"/>
        <v>Gatilho não atingido</v>
      </c>
      <c r="AJ63" s="46" t="str">
        <f t="shared" si="220"/>
        <v>Gatilho não atingido</v>
      </c>
      <c r="AK63" s="46" t="str">
        <f t="shared" si="220"/>
        <v>Gatilho não atingido</v>
      </c>
      <c r="AL63" s="46" t="str">
        <f t="shared" si="220"/>
        <v>Gatilho não atingido</v>
      </c>
      <c r="AM63" s="46" t="str">
        <f t="shared" si="220"/>
        <v>Gatilho não atingido</v>
      </c>
      <c r="AN63" s="46" t="str">
        <f t="shared" si="220"/>
        <v>Gatilho não atingido</v>
      </c>
      <c r="AO63" s="46" t="str">
        <f t="shared" si="220"/>
        <v>Gatilho não atingido</v>
      </c>
      <c r="AP63" s="46" t="str">
        <f t="shared" si="220"/>
        <v>Gatilho não atingido</v>
      </c>
      <c r="AQ63" s="46" t="str">
        <f t="shared" si="220"/>
        <v>Gatilho não atingido</v>
      </c>
      <c r="AR63" s="46" t="str">
        <f t="shared" si="220"/>
        <v>Gatilho não atingido</v>
      </c>
      <c r="AS63" s="46" t="str">
        <f t="shared" si="220"/>
        <v>Gatilho não atingido</v>
      </c>
      <c r="AT63" s="46" t="str">
        <f t="shared" si="220"/>
        <v>Gatilho não atingido</v>
      </c>
      <c r="AU63" s="46" t="str">
        <f t="shared" si="220"/>
        <v>Gatilho não atingido</v>
      </c>
      <c r="AV63" s="46" t="str">
        <f t="shared" si="220"/>
        <v>Gatilho não atingido</v>
      </c>
      <c r="AW63" s="46" t="str">
        <f t="shared" si="220"/>
        <v>Gatilho não atingido</v>
      </c>
      <c r="AX63" s="46" t="str">
        <f t="shared" si="220"/>
        <v>Gatilho não atingido</v>
      </c>
      <c r="AY63" s="46" t="str">
        <f t="shared" si="220"/>
        <v>Gatilho não atingido</v>
      </c>
      <c r="AZ63" s="46" t="str">
        <f t="shared" si="220"/>
        <v>Gatilho não atingido</v>
      </c>
      <c r="BA63" s="46" t="str">
        <f t="shared" si="220"/>
        <v>Gatilho não atingido</v>
      </c>
      <c r="BB63" s="46" t="str">
        <f t="shared" si="220"/>
        <v>Gatilho não atingido</v>
      </c>
      <c r="BC63" s="46" t="str">
        <f t="shared" si="220"/>
        <v>Gatilho não atingido</v>
      </c>
      <c r="BD63" s="46" t="str">
        <f t="shared" si="220"/>
        <v>Gatilho não atingido</v>
      </c>
      <c r="BE63" s="46" t="str">
        <f t="shared" si="220"/>
        <v>Gatilho não atingido</v>
      </c>
      <c r="BF63" s="46" t="str">
        <f t="shared" ref="BF63:BG63" si="221">IF(BF61&gt;VLOOKUP(BF58,$CZ$3:$DB$75,3,0),"Gatilho atingido","Gatilho não atingido")</f>
        <v>Gatilho não atingido</v>
      </c>
      <c r="BG63" s="46" t="str">
        <f t="shared" si="221"/>
        <v>Gatilho não atingido</v>
      </c>
      <c r="BH63" s="46" t="str">
        <f t="shared" ref="BH63" si="222">IF(BH61&gt;VLOOKUP(BH58,$CZ$3:$DB$75,3,0),"Gatilho atingido","Gatilho não atingido")</f>
        <v>Gatilho não atingido</v>
      </c>
      <c r="BI63" s="46"/>
      <c r="CZ63" s="52">
        <v>60</v>
      </c>
      <c r="DA63" s="53">
        <v>6.9900000000000004E-2</v>
      </c>
      <c r="DB63" s="53">
        <v>0.09</v>
      </c>
    </row>
    <row r="64" spans="2:106" x14ac:dyDescent="0.3">
      <c r="CZ64" s="52">
        <v>61</v>
      </c>
      <c r="DA64" s="53">
        <v>7.0000000000000007E-2</v>
      </c>
      <c r="DB64" s="53">
        <v>0.09</v>
      </c>
    </row>
    <row r="65" spans="2:106" x14ac:dyDescent="0.3">
      <c r="F65" s="13"/>
      <c r="G65" s="102" t="s">
        <v>116</v>
      </c>
      <c r="H65" s="102"/>
      <c r="I65" s="102"/>
      <c r="J65" s="102"/>
      <c r="K65" s="102"/>
      <c r="L65" s="102"/>
      <c r="M65" s="102"/>
      <c r="N65" s="102"/>
      <c r="O65" s="102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71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52">
        <v>62</v>
      </c>
      <c r="DA65" s="53">
        <v>7.0000000000000007E-2</v>
      </c>
      <c r="DB65" s="53">
        <v>0.09</v>
      </c>
    </row>
    <row r="66" spans="2:106" x14ac:dyDescent="0.3">
      <c r="F66" s="37" t="s">
        <v>128</v>
      </c>
      <c r="G66" s="38">
        <v>43770</v>
      </c>
      <c r="H66" s="38">
        <f t="shared" ref="H66:O66" si="223">EDATE(G66,1)</f>
        <v>43800</v>
      </c>
      <c r="I66" s="38">
        <f t="shared" si="223"/>
        <v>43831</v>
      </c>
      <c r="J66" s="38">
        <f t="shared" si="223"/>
        <v>43862</v>
      </c>
      <c r="K66" s="38">
        <f t="shared" si="223"/>
        <v>43891</v>
      </c>
      <c r="L66" s="38">
        <f t="shared" si="223"/>
        <v>43922</v>
      </c>
      <c r="M66" s="38">
        <f t="shared" si="223"/>
        <v>43952</v>
      </c>
      <c r="N66" s="38">
        <f t="shared" si="223"/>
        <v>43983</v>
      </c>
      <c r="O66" s="38">
        <f t="shared" si="223"/>
        <v>44013</v>
      </c>
      <c r="P66" s="38">
        <f t="shared" ref="P66:U66" si="224">EDATE(O66,1)</f>
        <v>44044</v>
      </c>
      <c r="Q66" s="38">
        <f t="shared" si="224"/>
        <v>44075</v>
      </c>
      <c r="R66" s="38">
        <f t="shared" si="224"/>
        <v>44105</v>
      </c>
      <c r="S66" s="38">
        <f t="shared" si="224"/>
        <v>44136</v>
      </c>
      <c r="T66" s="38">
        <f t="shared" si="224"/>
        <v>44166</v>
      </c>
      <c r="U66" s="38">
        <f t="shared" si="224"/>
        <v>44197</v>
      </c>
      <c r="V66" s="38">
        <f t="shared" ref="V66:BH66" si="225">EDATE(U66,1)</f>
        <v>44228</v>
      </c>
      <c r="W66" s="38">
        <f t="shared" si="225"/>
        <v>44256</v>
      </c>
      <c r="X66" s="38">
        <f t="shared" si="225"/>
        <v>44287</v>
      </c>
      <c r="Y66" s="38">
        <f t="shared" si="225"/>
        <v>44317</v>
      </c>
      <c r="Z66" s="38">
        <f t="shared" si="225"/>
        <v>44348</v>
      </c>
      <c r="AA66" s="38">
        <f t="shared" si="225"/>
        <v>44378</v>
      </c>
      <c r="AB66" s="38">
        <f t="shared" si="225"/>
        <v>44409</v>
      </c>
      <c r="AC66" s="38">
        <f t="shared" si="225"/>
        <v>44440</v>
      </c>
      <c r="AD66" s="38">
        <f t="shared" si="225"/>
        <v>44470</v>
      </c>
      <c r="AE66" s="38">
        <f t="shared" si="225"/>
        <v>44501</v>
      </c>
      <c r="AF66" s="38">
        <f t="shared" si="225"/>
        <v>44531</v>
      </c>
      <c r="AG66" s="38">
        <f t="shared" si="225"/>
        <v>44562</v>
      </c>
      <c r="AH66" s="38">
        <f t="shared" si="225"/>
        <v>44593</v>
      </c>
      <c r="AI66" s="38">
        <f t="shared" si="225"/>
        <v>44621</v>
      </c>
      <c r="AJ66" s="38">
        <f t="shared" si="225"/>
        <v>44652</v>
      </c>
      <c r="AK66" s="38">
        <f t="shared" si="225"/>
        <v>44682</v>
      </c>
      <c r="AL66" s="38">
        <f t="shared" si="225"/>
        <v>44713</v>
      </c>
      <c r="AM66" s="38">
        <f t="shared" si="225"/>
        <v>44743</v>
      </c>
      <c r="AN66" s="38">
        <f t="shared" si="225"/>
        <v>44774</v>
      </c>
      <c r="AO66" s="38">
        <f t="shared" si="225"/>
        <v>44805</v>
      </c>
      <c r="AP66" s="38">
        <f t="shared" si="225"/>
        <v>44835</v>
      </c>
      <c r="AQ66" s="38">
        <f t="shared" si="225"/>
        <v>44866</v>
      </c>
      <c r="AR66" s="38">
        <f t="shared" si="225"/>
        <v>44896</v>
      </c>
      <c r="AS66" s="38">
        <f t="shared" si="225"/>
        <v>44927</v>
      </c>
      <c r="AT66" s="38">
        <f t="shared" si="225"/>
        <v>44958</v>
      </c>
      <c r="AU66" s="38">
        <f t="shared" si="225"/>
        <v>44986</v>
      </c>
      <c r="AV66" s="38">
        <f t="shared" si="225"/>
        <v>45017</v>
      </c>
      <c r="AW66" s="38">
        <f t="shared" si="225"/>
        <v>45047</v>
      </c>
      <c r="AX66" s="38">
        <f t="shared" si="225"/>
        <v>45078</v>
      </c>
      <c r="AY66" s="38">
        <f t="shared" si="225"/>
        <v>45108</v>
      </c>
      <c r="AZ66" s="38">
        <f t="shared" si="225"/>
        <v>45139</v>
      </c>
      <c r="BA66" s="38">
        <f t="shared" si="225"/>
        <v>45170</v>
      </c>
      <c r="BB66" s="38">
        <f t="shared" si="225"/>
        <v>45200</v>
      </c>
      <c r="BC66" s="38">
        <f t="shared" si="225"/>
        <v>45231</v>
      </c>
      <c r="BD66" s="38">
        <f t="shared" si="225"/>
        <v>45261</v>
      </c>
      <c r="BE66" s="38">
        <f t="shared" si="225"/>
        <v>45292</v>
      </c>
      <c r="BF66" s="38">
        <f t="shared" si="225"/>
        <v>45323</v>
      </c>
      <c r="BG66" s="38">
        <f t="shared" si="225"/>
        <v>45352</v>
      </c>
      <c r="BH66" s="38">
        <f t="shared" si="225"/>
        <v>45383</v>
      </c>
      <c r="BI66" s="43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52">
        <v>63</v>
      </c>
      <c r="DA66" s="53">
        <v>7.0000000000000007E-2</v>
      </c>
      <c r="DB66" s="53">
        <v>0.09</v>
      </c>
    </row>
    <row r="67" spans="2:106" x14ac:dyDescent="0.3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26">N67+1</f>
        <v>1</v>
      </c>
      <c r="P67" s="49">
        <f t="shared" ref="P67:U67" si="227">O67+1</f>
        <v>2</v>
      </c>
      <c r="Q67" s="49">
        <f t="shared" si="227"/>
        <v>3</v>
      </c>
      <c r="R67" s="49">
        <f t="shared" si="227"/>
        <v>4</v>
      </c>
      <c r="S67" s="49">
        <f t="shared" si="227"/>
        <v>5</v>
      </c>
      <c r="T67" s="49">
        <f t="shared" si="227"/>
        <v>6</v>
      </c>
      <c r="U67" s="49">
        <f t="shared" si="227"/>
        <v>7</v>
      </c>
      <c r="V67" s="49">
        <f t="shared" ref="V67:BH67" si="228">U67+1</f>
        <v>8</v>
      </c>
      <c r="W67" s="49">
        <f t="shared" si="228"/>
        <v>9</v>
      </c>
      <c r="X67" s="49">
        <f t="shared" si="228"/>
        <v>10</v>
      </c>
      <c r="Y67" s="49">
        <f t="shared" si="228"/>
        <v>11</v>
      </c>
      <c r="Z67" s="49">
        <f t="shared" si="228"/>
        <v>12</v>
      </c>
      <c r="AA67" s="49">
        <f t="shared" si="228"/>
        <v>13</v>
      </c>
      <c r="AB67" s="49">
        <f t="shared" si="228"/>
        <v>14</v>
      </c>
      <c r="AC67" s="49">
        <f t="shared" si="228"/>
        <v>15</v>
      </c>
      <c r="AD67" s="49">
        <f t="shared" si="228"/>
        <v>16</v>
      </c>
      <c r="AE67" s="49">
        <f t="shared" si="228"/>
        <v>17</v>
      </c>
      <c r="AF67" s="49">
        <f t="shared" si="228"/>
        <v>18</v>
      </c>
      <c r="AG67" s="49">
        <f t="shared" si="228"/>
        <v>19</v>
      </c>
      <c r="AH67" s="49">
        <f t="shared" si="228"/>
        <v>20</v>
      </c>
      <c r="AI67" s="49">
        <f t="shared" si="228"/>
        <v>21</v>
      </c>
      <c r="AJ67" s="49">
        <f t="shared" si="228"/>
        <v>22</v>
      </c>
      <c r="AK67" s="49">
        <f t="shared" si="228"/>
        <v>23</v>
      </c>
      <c r="AL67" s="49">
        <f t="shared" si="228"/>
        <v>24</v>
      </c>
      <c r="AM67" s="49">
        <f t="shared" si="228"/>
        <v>25</v>
      </c>
      <c r="AN67" s="49">
        <f t="shared" si="228"/>
        <v>26</v>
      </c>
      <c r="AO67" s="49">
        <f t="shared" si="228"/>
        <v>27</v>
      </c>
      <c r="AP67" s="49">
        <f t="shared" si="228"/>
        <v>28</v>
      </c>
      <c r="AQ67" s="49">
        <f t="shared" si="228"/>
        <v>29</v>
      </c>
      <c r="AR67" s="49">
        <f t="shared" si="228"/>
        <v>30</v>
      </c>
      <c r="AS67" s="49">
        <f t="shared" si="228"/>
        <v>31</v>
      </c>
      <c r="AT67" s="49">
        <f t="shared" si="228"/>
        <v>32</v>
      </c>
      <c r="AU67" s="49">
        <f t="shared" si="228"/>
        <v>33</v>
      </c>
      <c r="AV67" s="49">
        <f t="shared" si="228"/>
        <v>34</v>
      </c>
      <c r="AW67" s="49">
        <f t="shared" si="228"/>
        <v>35</v>
      </c>
      <c r="AX67" s="49">
        <f t="shared" si="228"/>
        <v>36</v>
      </c>
      <c r="AY67" s="49">
        <f t="shared" si="228"/>
        <v>37</v>
      </c>
      <c r="AZ67" s="49">
        <f t="shared" si="228"/>
        <v>38</v>
      </c>
      <c r="BA67" s="49">
        <f t="shared" si="228"/>
        <v>39</v>
      </c>
      <c r="BB67" s="49">
        <f t="shared" si="228"/>
        <v>40</v>
      </c>
      <c r="BC67" s="49">
        <f t="shared" si="228"/>
        <v>41</v>
      </c>
      <c r="BD67" s="49">
        <f t="shared" si="228"/>
        <v>42</v>
      </c>
      <c r="BE67" s="49">
        <f t="shared" si="228"/>
        <v>43</v>
      </c>
      <c r="BF67" s="49">
        <f t="shared" si="228"/>
        <v>44</v>
      </c>
      <c r="BG67" s="49">
        <f t="shared" si="228"/>
        <v>45</v>
      </c>
      <c r="BH67" s="49">
        <f t="shared" si="228"/>
        <v>46</v>
      </c>
      <c r="BI67" s="73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52">
        <v>64</v>
      </c>
      <c r="DA67" s="53">
        <v>7.0000000000000007E-2</v>
      </c>
      <c r="DB67" s="53">
        <v>0.09</v>
      </c>
    </row>
    <row r="68" spans="2:106" x14ac:dyDescent="0.3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1265822.1401149989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f>SUM('Capa Final'!$J$37:$J$38)+SUM('Capa Final'!$J$46:$J$47)</f>
        <v>2543553.1178769981</v>
      </c>
      <c r="BI68" s="20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52">
        <v>65</v>
      </c>
      <c r="DA68" s="53">
        <v>7.0000000000000007E-2</v>
      </c>
      <c r="DB68" s="53">
        <v>0.09</v>
      </c>
    </row>
    <row r="69" spans="2:106" x14ac:dyDescent="0.3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22084.975559999999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f>'Capa Final'!$J$37+'Capa Final'!$J$46</f>
        <v>36865.674104999998</v>
      </c>
      <c r="BI69" s="20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52">
        <v>66</v>
      </c>
      <c r="DA69" s="53">
        <v>7.0000000000000007E-2</v>
      </c>
      <c r="DB69" s="53">
        <v>0.09</v>
      </c>
    </row>
    <row r="70" spans="2:106" x14ac:dyDescent="0.3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1.6350835323259715E-2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29">X68/$B$11</f>
        <v>1.2106343969443463E-2</v>
      </c>
      <c r="Y70" s="46">
        <f t="shared" si="229"/>
        <v>1.4221351996241112E-2</v>
      </c>
      <c r="Z70" s="46">
        <f t="shared" si="229"/>
        <v>1.5956690810638111E-2</v>
      </c>
      <c r="AA70" s="46">
        <f t="shared" si="229"/>
        <v>1.8533366241679301E-2</v>
      </c>
      <c r="AB70" s="46">
        <f t="shared" si="229"/>
        <v>1.9384718211309777E-2</v>
      </c>
      <c r="AC70" s="46">
        <f t="shared" si="229"/>
        <v>2.0506198408671523E-2</v>
      </c>
      <c r="AD70" s="46">
        <f t="shared" ref="AD70:AE70" si="230">AD68/$B$11</f>
        <v>2.2317099249799265E-2</v>
      </c>
      <c r="AE70" s="46">
        <f t="shared" si="230"/>
        <v>2.4979913205675448E-2</v>
      </c>
      <c r="AF70" s="46">
        <f t="shared" ref="AF70:AG70" si="231">AF68/$B$11</f>
        <v>2.6041804295250961E-2</v>
      </c>
      <c r="AG70" s="46">
        <f t="shared" si="231"/>
        <v>2.7176319003726621E-2</v>
      </c>
      <c r="AH70" s="46">
        <f t="shared" ref="AH70:AI70" si="232">AH68/$B$11</f>
        <v>2.7238234818218403E-2</v>
      </c>
      <c r="AI70" s="46">
        <f t="shared" si="232"/>
        <v>2.8018031755638762E-2</v>
      </c>
      <c r="AJ70" s="46">
        <f t="shared" ref="AJ70:AK70" si="233">AJ68/$B$11</f>
        <v>2.8366458280435252E-2</v>
      </c>
      <c r="AK70" s="46">
        <f t="shared" si="233"/>
        <v>2.8778359820004894E-2</v>
      </c>
      <c r="AL70" s="46">
        <f t="shared" ref="AL70:AM70" si="234">AL68/$B$11</f>
        <v>2.959299854667909E-2</v>
      </c>
      <c r="AM70" s="46">
        <f t="shared" si="234"/>
        <v>2.9847401882461797E-2</v>
      </c>
      <c r="AN70" s="46">
        <f t="shared" ref="AN70:AO70" si="235">AN68/$B$11</f>
        <v>2.905313180866545E-2</v>
      </c>
      <c r="AO70" s="46">
        <f t="shared" si="235"/>
        <v>2.9508385749600682E-2</v>
      </c>
      <c r="AP70" s="46">
        <f t="shared" ref="AP70:AQ70" si="236">AP68/$B$11</f>
        <v>2.9527127847105091E-2</v>
      </c>
      <c r="AQ70" s="46">
        <f t="shared" si="236"/>
        <v>2.9882196395997169E-2</v>
      </c>
      <c r="AR70" s="46">
        <f t="shared" ref="AR70:AS70" si="237">AR68/$B$11</f>
        <v>3.109455051285636E-2</v>
      </c>
      <c r="AS70" s="46">
        <f t="shared" si="237"/>
        <v>3.1753462195191935E-2</v>
      </c>
      <c r="AT70" s="46">
        <f t="shared" ref="AT70:AU70" si="238">AT68/$B$11</f>
        <v>3.1752495968417623E-2</v>
      </c>
      <c r="AU70" s="46">
        <f t="shared" si="238"/>
        <v>3.098665372678228E-2</v>
      </c>
      <c r="AV70" s="46">
        <f t="shared" ref="AV70:AW70" si="239">AV68/$B$11</f>
        <v>3.1988569309762301E-2</v>
      </c>
      <c r="AW70" s="46">
        <f t="shared" si="239"/>
        <v>3.1203340592037256E-2</v>
      </c>
      <c r="AX70" s="46">
        <f t="shared" ref="AX70:AY70" si="240">AX68/$B$11</f>
        <v>3.1215615525542112E-2</v>
      </c>
      <c r="AY70" s="46">
        <f t="shared" si="240"/>
        <v>3.1373274305945331E-2</v>
      </c>
      <c r="AZ70" s="46">
        <f t="shared" ref="AZ70:BA70" si="241">AZ68/$B$11</f>
        <v>3.1675037943869715E-2</v>
      </c>
      <c r="BA70" s="46">
        <f t="shared" si="241"/>
        <v>3.191150930837551E-2</v>
      </c>
      <c r="BB70" s="46">
        <f t="shared" ref="BB70:BC70" si="242">BB68/$B$11</f>
        <v>3.1980529747508611E-2</v>
      </c>
      <c r="BC70" s="46">
        <f t="shared" si="242"/>
        <v>3.2195116395655157E-2</v>
      </c>
      <c r="BD70" s="46">
        <f t="shared" ref="BD70:BE70" si="243">BD68/$B$11</f>
        <v>3.2222999274895969E-2</v>
      </c>
      <c r="BE70" s="46">
        <f t="shared" si="243"/>
        <v>3.224208866589607E-2</v>
      </c>
      <c r="BF70" s="46">
        <f t="shared" ref="BF70:BG70" si="244">BF68/$B$11</f>
        <v>3.2209283722687318E-2</v>
      </c>
      <c r="BG70" s="46">
        <f t="shared" si="244"/>
        <v>3.3116131941754751E-2</v>
      </c>
      <c r="BH70" s="46">
        <f t="shared" ref="BH70" si="245">BH68/$B$11</f>
        <v>3.2855499085039118E-2</v>
      </c>
      <c r="BI70" s="46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52">
        <v>67</v>
      </c>
      <c r="DA70" s="53">
        <v>7.0000000000000007E-2</v>
      </c>
      <c r="DB70" s="53">
        <v>0.09</v>
      </c>
    </row>
    <row r="71" spans="2:106" x14ac:dyDescent="0.3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BE71" si="246">IF(O70&gt;VLOOKUP(O67,$CZ$3:$DB$75,2,0),"Gatilho atingido","Gatilho não atingido")</f>
        <v>Gatilho não atingido</v>
      </c>
      <c r="P71" s="46" t="str">
        <f t="shared" si="246"/>
        <v>Gatilho não atingido</v>
      </c>
      <c r="Q71" s="46" t="str">
        <f t="shared" si="246"/>
        <v>Gatilho não atingido</v>
      </c>
      <c r="R71" s="46" t="str">
        <f t="shared" si="246"/>
        <v>Gatilho não atingido</v>
      </c>
      <c r="S71" s="46" t="str">
        <f t="shared" si="246"/>
        <v>Gatilho não atingido</v>
      </c>
      <c r="T71" s="46" t="str">
        <f t="shared" si="246"/>
        <v>Gatilho não atingido</v>
      </c>
      <c r="U71" s="46" t="str">
        <f t="shared" si="246"/>
        <v>Gatilho não atingido</v>
      </c>
      <c r="V71" s="46" t="str">
        <f t="shared" si="246"/>
        <v>Gatilho não atingido</v>
      </c>
      <c r="W71" s="46" t="str">
        <f t="shared" si="246"/>
        <v>Gatilho não atingido</v>
      </c>
      <c r="X71" s="46" t="str">
        <f t="shared" si="246"/>
        <v>Gatilho não atingido</v>
      </c>
      <c r="Y71" s="46" t="str">
        <f t="shared" si="246"/>
        <v>Gatilho não atingido</v>
      </c>
      <c r="Z71" s="46" t="str">
        <f t="shared" si="246"/>
        <v>Gatilho não atingido</v>
      </c>
      <c r="AA71" s="46" t="str">
        <f t="shared" si="246"/>
        <v>Gatilho não atingido</v>
      </c>
      <c r="AB71" s="46" t="str">
        <f t="shared" si="246"/>
        <v>Gatilho não atingido</v>
      </c>
      <c r="AC71" s="46" t="str">
        <f t="shared" si="246"/>
        <v>Gatilho não atingido</v>
      </c>
      <c r="AD71" s="46" t="str">
        <f t="shared" si="246"/>
        <v>Gatilho não atingido</v>
      </c>
      <c r="AE71" s="46" t="str">
        <f t="shared" si="246"/>
        <v>Gatilho não atingido</v>
      </c>
      <c r="AF71" s="46" t="str">
        <f t="shared" si="246"/>
        <v>Gatilho não atingido</v>
      </c>
      <c r="AG71" s="46" t="str">
        <f t="shared" si="246"/>
        <v>Gatilho não atingido</v>
      </c>
      <c r="AH71" s="46" t="str">
        <f t="shared" si="246"/>
        <v>Gatilho não atingido</v>
      </c>
      <c r="AI71" s="46" t="str">
        <f t="shared" si="246"/>
        <v>Gatilho não atingido</v>
      </c>
      <c r="AJ71" s="46" t="str">
        <f t="shared" si="246"/>
        <v>Gatilho não atingido</v>
      </c>
      <c r="AK71" s="46" t="str">
        <f t="shared" si="246"/>
        <v>Gatilho não atingido</v>
      </c>
      <c r="AL71" s="46" t="str">
        <f t="shared" si="246"/>
        <v>Gatilho não atingido</v>
      </c>
      <c r="AM71" s="46" t="str">
        <f t="shared" si="246"/>
        <v>Gatilho não atingido</v>
      </c>
      <c r="AN71" s="46" t="str">
        <f t="shared" si="246"/>
        <v>Gatilho não atingido</v>
      </c>
      <c r="AO71" s="46" t="str">
        <f t="shared" si="246"/>
        <v>Gatilho não atingido</v>
      </c>
      <c r="AP71" s="46" t="str">
        <f t="shared" si="246"/>
        <v>Gatilho não atingido</v>
      </c>
      <c r="AQ71" s="46" t="str">
        <f t="shared" si="246"/>
        <v>Gatilho não atingido</v>
      </c>
      <c r="AR71" s="46" t="str">
        <f t="shared" si="246"/>
        <v>Gatilho não atingido</v>
      </c>
      <c r="AS71" s="46" t="str">
        <f t="shared" si="246"/>
        <v>Gatilho não atingido</v>
      </c>
      <c r="AT71" s="46" t="str">
        <f t="shared" si="246"/>
        <v>Gatilho não atingido</v>
      </c>
      <c r="AU71" s="46" t="str">
        <f t="shared" si="246"/>
        <v>Gatilho não atingido</v>
      </c>
      <c r="AV71" s="46" t="str">
        <f t="shared" si="246"/>
        <v>Gatilho não atingido</v>
      </c>
      <c r="AW71" s="46" t="str">
        <f t="shared" si="246"/>
        <v>Gatilho não atingido</v>
      </c>
      <c r="AX71" s="46" t="str">
        <f t="shared" si="246"/>
        <v>Gatilho não atingido</v>
      </c>
      <c r="AY71" s="46" t="str">
        <f t="shared" si="246"/>
        <v>Gatilho não atingido</v>
      </c>
      <c r="AZ71" s="46" t="str">
        <f t="shared" si="246"/>
        <v>Gatilho não atingido</v>
      </c>
      <c r="BA71" s="46" t="str">
        <f t="shared" si="246"/>
        <v>Gatilho não atingido</v>
      </c>
      <c r="BB71" s="46" t="str">
        <f t="shared" si="246"/>
        <v>Gatilho não atingido</v>
      </c>
      <c r="BC71" s="46" t="str">
        <f t="shared" si="246"/>
        <v>Gatilho não atingido</v>
      </c>
      <c r="BD71" s="46" t="str">
        <f t="shared" si="246"/>
        <v>Gatilho não atingido</v>
      </c>
      <c r="BE71" s="46" t="str">
        <f t="shared" si="246"/>
        <v>Gatilho não atingido</v>
      </c>
      <c r="BF71" s="46" t="str">
        <f t="shared" ref="BF71:BG71" si="247">IF(BF70&gt;VLOOKUP(BF67,$CZ$3:$DB$75,2,0),"Gatilho atingido","Gatilho não atingido")</f>
        <v>Gatilho não atingido</v>
      </c>
      <c r="BG71" s="46" t="str">
        <f t="shared" si="247"/>
        <v>Gatilho não atingido</v>
      </c>
      <c r="BH71" s="46" t="str">
        <f t="shared" ref="BH71" si="248">IF(BH70&gt;VLOOKUP(BH67,$CZ$3:$DB$75,2,0),"Gatilho atingido","Gatilho não atingido")</f>
        <v>Gatilho não atingido</v>
      </c>
      <c r="BI71" s="46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52">
        <v>68</v>
      </c>
      <c r="DA71" s="53">
        <v>7.0000000000000007E-2</v>
      </c>
      <c r="DB71" s="53">
        <v>0.09</v>
      </c>
    </row>
    <row r="72" spans="2:106" x14ac:dyDescent="0.3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BE72" si="249">IF(O70&gt;VLOOKUP(O67,$CZ$3:$DB$75,3,0),"Gatilho atingido","Gatilho não atingido")</f>
        <v>Gatilho não atingido</v>
      </c>
      <c r="P72" s="46" t="str">
        <f t="shared" si="249"/>
        <v>Gatilho não atingido</v>
      </c>
      <c r="Q72" s="46" t="str">
        <f t="shared" si="249"/>
        <v>Gatilho não atingido</v>
      </c>
      <c r="R72" s="46" t="str">
        <f t="shared" si="249"/>
        <v>Gatilho não atingido</v>
      </c>
      <c r="S72" s="46" t="str">
        <f t="shared" si="249"/>
        <v>Gatilho não atingido</v>
      </c>
      <c r="T72" s="46" t="str">
        <f t="shared" si="249"/>
        <v>Gatilho não atingido</v>
      </c>
      <c r="U72" s="46" t="str">
        <f t="shared" si="249"/>
        <v>Gatilho não atingido</v>
      </c>
      <c r="V72" s="46" t="str">
        <f t="shared" si="249"/>
        <v>Gatilho não atingido</v>
      </c>
      <c r="W72" s="46" t="str">
        <f t="shared" si="249"/>
        <v>Gatilho não atingido</v>
      </c>
      <c r="X72" s="46" t="str">
        <f t="shared" si="249"/>
        <v>Gatilho não atingido</v>
      </c>
      <c r="Y72" s="46" t="str">
        <f t="shared" si="249"/>
        <v>Gatilho não atingido</v>
      </c>
      <c r="Z72" s="46" t="str">
        <f t="shared" si="249"/>
        <v>Gatilho não atingido</v>
      </c>
      <c r="AA72" s="46" t="str">
        <f t="shared" si="249"/>
        <v>Gatilho não atingido</v>
      </c>
      <c r="AB72" s="46" t="str">
        <f t="shared" si="249"/>
        <v>Gatilho não atingido</v>
      </c>
      <c r="AC72" s="46" t="str">
        <f t="shared" si="249"/>
        <v>Gatilho não atingido</v>
      </c>
      <c r="AD72" s="46" t="str">
        <f t="shared" si="249"/>
        <v>Gatilho não atingido</v>
      </c>
      <c r="AE72" s="46" t="str">
        <f t="shared" si="249"/>
        <v>Gatilho não atingido</v>
      </c>
      <c r="AF72" s="46" t="str">
        <f t="shared" si="249"/>
        <v>Gatilho não atingido</v>
      </c>
      <c r="AG72" s="46" t="str">
        <f t="shared" si="249"/>
        <v>Gatilho não atingido</v>
      </c>
      <c r="AH72" s="46" t="str">
        <f t="shared" si="249"/>
        <v>Gatilho não atingido</v>
      </c>
      <c r="AI72" s="46" t="str">
        <f t="shared" si="249"/>
        <v>Gatilho não atingido</v>
      </c>
      <c r="AJ72" s="46" t="str">
        <f t="shared" si="249"/>
        <v>Gatilho não atingido</v>
      </c>
      <c r="AK72" s="46" t="str">
        <f t="shared" si="249"/>
        <v>Gatilho não atingido</v>
      </c>
      <c r="AL72" s="46" t="str">
        <f t="shared" si="249"/>
        <v>Gatilho não atingido</v>
      </c>
      <c r="AM72" s="46" t="str">
        <f t="shared" si="249"/>
        <v>Gatilho não atingido</v>
      </c>
      <c r="AN72" s="46" t="str">
        <f t="shared" si="249"/>
        <v>Gatilho não atingido</v>
      </c>
      <c r="AO72" s="46" t="str">
        <f t="shared" si="249"/>
        <v>Gatilho não atingido</v>
      </c>
      <c r="AP72" s="46" t="str">
        <f t="shared" si="249"/>
        <v>Gatilho não atingido</v>
      </c>
      <c r="AQ72" s="46" t="str">
        <f t="shared" si="249"/>
        <v>Gatilho não atingido</v>
      </c>
      <c r="AR72" s="46" t="str">
        <f t="shared" si="249"/>
        <v>Gatilho não atingido</v>
      </c>
      <c r="AS72" s="46" t="str">
        <f t="shared" si="249"/>
        <v>Gatilho não atingido</v>
      </c>
      <c r="AT72" s="46" t="str">
        <f t="shared" si="249"/>
        <v>Gatilho não atingido</v>
      </c>
      <c r="AU72" s="46" t="str">
        <f t="shared" si="249"/>
        <v>Gatilho não atingido</v>
      </c>
      <c r="AV72" s="46" t="str">
        <f t="shared" si="249"/>
        <v>Gatilho não atingido</v>
      </c>
      <c r="AW72" s="46" t="str">
        <f t="shared" si="249"/>
        <v>Gatilho não atingido</v>
      </c>
      <c r="AX72" s="46" t="str">
        <f t="shared" si="249"/>
        <v>Gatilho não atingido</v>
      </c>
      <c r="AY72" s="46" t="str">
        <f t="shared" si="249"/>
        <v>Gatilho não atingido</v>
      </c>
      <c r="AZ72" s="46" t="str">
        <f t="shared" si="249"/>
        <v>Gatilho não atingido</v>
      </c>
      <c r="BA72" s="46" t="str">
        <f t="shared" si="249"/>
        <v>Gatilho não atingido</v>
      </c>
      <c r="BB72" s="46" t="str">
        <f t="shared" si="249"/>
        <v>Gatilho não atingido</v>
      </c>
      <c r="BC72" s="46" t="str">
        <f t="shared" si="249"/>
        <v>Gatilho não atingido</v>
      </c>
      <c r="BD72" s="46" t="str">
        <f t="shared" si="249"/>
        <v>Gatilho não atingido</v>
      </c>
      <c r="BE72" s="46" t="str">
        <f t="shared" si="249"/>
        <v>Gatilho não atingido</v>
      </c>
      <c r="BF72" s="46" t="str">
        <f t="shared" ref="BF72:BG72" si="250">IF(BF70&gt;VLOOKUP(BF67,$CZ$3:$DB$75,3,0),"Gatilho atingido","Gatilho não atingido")</f>
        <v>Gatilho não atingido</v>
      </c>
      <c r="BG72" s="46" t="str">
        <f t="shared" si="250"/>
        <v>Gatilho não atingido</v>
      </c>
      <c r="BH72" s="46" t="str">
        <f t="shared" ref="BH72" si="251">IF(BH70&gt;VLOOKUP(BH67,$CZ$3:$DB$75,3,0),"Gatilho atingido","Gatilho não atingido")</f>
        <v>Gatilho não atingido</v>
      </c>
      <c r="BI72" s="46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52">
        <v>69</v>
      </c>
      <c r="DA72" s="53">
        <v>7.0000000000000007E-2</v>
      </c>
      <c r="DB72" s="53">
        <v>0.09</v>
      </c>
    </row>
    <row r="73" spans="2:106" x14ac:dyDescent="0.3">
      <c r="CZ73" s="52">
        <v>70</v>
      </c>
      <c r="DA73" s="53">
        <v>7.0000000000000007E-2</v>
      </c>
      <c r="DB73" s="53">
        <v>0.09</v>
      </c>
    </row>
    <row r="74" spans="2:106" x14ac:dyDescent="0.3">
      <c r="F74" s="13"/>
      <c r="G74" s="102" t="s">
        <v>116</v>
      </c>
      <c r="H74" s="102"/>
      <c r="I74" s="102"/>
      <c r="J74" s="102"/>
      <c r="K74" s="102"/>
      <c r="L74" s="102"/>
      <c r="M74" s="102"/>
      <c r="N74" s="102"/>
      <c r="O74" s="102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71"/>
      <c r="CZ74" s="52">
        <v>71</v>
      </c>
      <c r="DA74" s="53">
        <v>7.0000000000000007E-2</v>
      </c>
      <c r="DB74" s="53">
        <v>0.09</v>
      </c>
    </row>
    <row r="75" spans="2:106" x14ac:dyDescent="0.3">
      <c r="F75" s="37" t="s">
        <v>141</v>
      </c>
      <c r="G75" s="38">
        <v>43770</v>
      </c>
      <c r="H75" s="38">
        <f t="shared" ref="H75" si="252">EDATE(G75,1)</f>
        <v>43800</v>
      </c>
      <c r="I75" s="38">
        <f t="shared" ref="I75" si="253">EDATE(H75,1)</f>
        <v>43831</v>
      </c>
      <c r="J75" s="38">
        <f t="shared" ref="J75" si="254">EDATE(I75,1)</f>
        <v>43862</v>
      </c>
      <c r="K75" s="38">
        <f t="shared" ref="K75" si="255">EDATE(J75,1)</f>
        <v>43891</v>
      </c>
      <c r="L75" s="38">
        <f t="shared" ref="L75" si="256">EDATE(K75,1)</f>
        <v>43922</v>
      </c>
      <c r="M75" s="38">
        <f t="shared" ref="M75" si="257">EDATE(L75,1)</f>
        <v>43952</v>
      </c>
      <c r="N75" s="38">
        <f t="shared" ref="N75" si="258">EDATE(M75,1)</f>
        <v>43983</v>
      </c>
      <c r="O75" s="38">
        <f t="shared" ref="O75" si="259">EDATE(N75,1)</f>
        <v>44013</v>
      </c>
      <c r="P75" s="38">
        <f t="shared" ref="P75:U75" si="260">EDATE(O75,1)</f>
        <v>44044</v>
      </c>
      <c r="Q75" s="38">
        <f t="shared" si="260"/>
        <v>44075</v>
      </c>
      <c r="R75" s="38">
        <f t="shared" si="260"/>
        <v>44105</v>
      </c>
      <c r="S75" s="38">
        <f t="shared" si="260"/>
        <v>44136</v>
      </c>
      <c r="T75" s="38">
        <f t="shared" si="260"/>
        <v>44166</v>
      </c>
      <c r="U75" s="38">
        <f t="shared" si="260"/>
        <v>44197</v>
      </c>
      <c r="V75" s="38">
        <f t="shared" ref="V75:BH75" si="261">EDATE(U75,1)</f>
        <v>44228</v>
      </c>
      <c r="W75" s="38">
        <f t="shared" si="261"/>
        <v>44256</v>
      </c>
      <c r="X75" s="38">
        <f t="shared" si="261"/>
        <v>44287</v>
      </c>
      <c r="Y75" s="38">
        <f t="shared" si="261"/>
        <v>44317</v>
      </c>
      <c r="Z75" s="38">
        <f t="shared" si="261"/>
        <v>44348</v>
      </c>
      <c r="AA75" s="38">
        <f t="shared" si="261"/>
        <v>44378</v>
      </c>
      <c r="AB75" s="38">
        <f t="shared" si="261"/>
        <v>44409</v>
      </c>
      <c r="AC75" s="38">
        <f t="shared" si="261"/>
        <v>44440</v>
      </c>
      <c r="AD75" s="38">
        <f t="shared" si="261"/>
        <v>44470</v>
      </c>
      <c r="AE75" s="38">
        <f t="shared" si="261"/>
        <v>44501</v>
      </c>
      <c r="AF75" s="38">
        <f t="shared" si="261"/>
        <v>44531</v>
      </c>
      <c r="AG75" s="38">
        <f t="shared" si="261"/>
        <v>44562</v>
      </c>
      <c r="AH75" s="38">
        <f t="shared" si="261"/>
        <v>44593</v>
      </c>
      <c r="AI75" s="38">
        <f t="shared" si="261"/>
        <v>44621</v>
      </c>
      <c r="AJ75" s="38">
        <f t="shared" si="261"/>
        <v>44652</v>
      </c>
      <c r="AK75" s="38">
        <f t="shared" si="261"/>
        <v>44682</v>
      </c>
      <c r="AL75" s="38">
        <f t="shared" si="261"/>
        <v>44713</v>
      </c>
      <c r="AM75" s="38">
        <f t="shared" si="261"/>
        <v>44743</v>
      </c>
      <c r="AN75" s="38">
        <f t="shared" si="261"/>
        <v>44774</v>
      </c>
      <c r="AO75" s="38">
        <f t="shared" si="261"/>
        <v>44805</v>
      </c>
      <c r="AP75" s="38">
        <f t="shared" si="261"/>
        <v>44835</v>
      </c>
      <c r="AQ75" s="38">
        <f t="shared" si="261"/>
        <v>44866</v>
      </c>
      <c r="AR75" s="38">
        <f t="shared" si="261"/>
        <v>44896</v>
      </c>
      <c r="AS75" s="38">
        <f t="shared" si="261"/>
        <v>44927</v>
      </c>
      <c r="AT75" s="38">
        <f t="shared" si="261"/>
        <v>44958</v>
      </c>
      <c r="AU75" s="38">
        <f t="shared" si="261"/>
        <v>44986</v>
      </c>
      <c r="AV75" s="38">
        <f t="shared" si="261"/>
        <v>45017</v>
      </c>
      <c r="AW75" s="38">
        <f t="shared" si="261"/>
        <v>45047</v>
      </c>
      <c r="AX75" s="38">
        <f t="shared" si="261"/>
        <v>45078</v>
      </c>
      <c r="AY75" s="38">
        <f t="shared" si="261"/>
        <v>45108</v>
      </c>
      <c r="AZ75" s="38">
        <f t="shared" si="261"/>
        <v>45139</v>
      </c>
      <c r="BA75" s="38">
        <f t="shared" si="261"/>
        <v>45170</v>
      </c>
      <c r="BB75" s="38">
        <f t="shared" si="261"/>
        <v>45200</v>
      </c>
      <c r="BC75" s="38">
        <f t="shared" si="261"/>
        <v>45231</v>
      </c>
      <c r="BD75" s="38">
        <f t="shared" si="261"/>
        <v>45261</v>
      </c>
      <c r="BE75" s="38">
        <f t="shared" si="261"/>
        <v>45292</v>
      </c>
      <c r="BF75" s="38">
        <f t="shared" si="261"/>
        <v>45323</v>
      </c>
      <c r="BG75" s="38">
        <f t="shared" si="261"/>
        <v>45352</v>
      </c>
      <c r="BH75" s="38">
        <f t="shared" si="261"/>
        <v>45383</v>
      </c>
      <c r="BI75" s="43"/>
      <c r="CZ75" s="52" t="s">
        <v>137</v>
      </c>
      <c r="DA75" s="53">
        <v>7.0000000000000007E-2</v>
      </c>
      <c r="DB75" s="53">
        <v>0.09</v>
      </c>
    </row>
    <row r="76" spans="2:106" x14ac:dyDescent="0.3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62">N76+1</f>
        <v>1</v>
      </c>
      <c r="P76" s="49">
        <f t="shared" ref="P76:U76" si="263">O76+1</f>
        <v>2</v>
      </c>
      <c r="Q76" s="49">
        <f t="shared" si="263"/>
        <v>3</v>
      </c>
      <c r="R76" s="49">
        <f t="shared" si="263"/>
        <v>4</v>
      </c>
      <c r="S76" s="49">
        <f t="shared" si="263"/>
        <v>5</v>
      </c>
      <c r="T76" s="49">
        <f t="shared" si="263"/>
        <v>6</v>
      </c>
      <c r="U76" s="49">
        <f t="shared" si="263"/>
        <v>7</v>
      </c>
      <c r="V76" s="49">
        <f t="shared" ref="V76:BH76" si="264">U76+1</f>
        <v>8</v>
      </c>
      <c r="W76" s="49">
        <f t="shared" si="264"/>
        <v>9</v>
      </c>
      <c r="X76" s="49">
        <f t="shared" si="264"/>
        <v>10</v>
      </c>
      <c r="Y76" s="49">
        <f t="shared" si="264"/>
        <v>11</v>
      </c>
      <c r="Z76" s="49">
        <f t="shared" si="264"/>
        <v>12</v>
      </c>
      <c r="AA76" s="49">
        <f t="shared" si="264"/>
        <v>13</v>
      </c>
      <c r="AB76" s="49">
        <f t="shared" si="264"/>
        <v>14</v>
      </c>
      <c r="AC76" s="49">
        <f t="shared" si="264"/>
        <v>15</v>
      </c>
      <c r="AD76" s="49">
        <f t="shared" si="264"/>
        <v>16</v>
      </c>
      <c r="AE76" s="49">
        <f t="shared" si="264"/>
        <v>17</v>
      </c>
      <c r="AF76" s="49">
        <f t="shared" si="264"/>
        <v>18</v>
      </c>
      <c r="AG76" s="49">
        <f t="shared" si="264"/>
        <v>19</v>
      </c>
      <c r="AH76" s="49">
        <f t="shared" si="264"/>
        <v>20</v>
      </c>
      <c r="AI76" s="49">
        <f t="shared" si="264"/>
        <v>21</v>
      </c>
      <c r="AJ76" s="49">
        <f t="shared" si="264"/>
        <v>22</v>
      </c>
      <c r="AK76" s="49">
        <f t="shared" si="264"/>
        <v>23</v>
      </c>
      <c r="AL76" s="49">
        <f t="shared" si="264"/>
        <v>24</v>
      </c>
      <c r="AM76" s="49">
        <f t="shared" si="264"/>
        <v>25</v>
      </c>
      <c r="AN76" s="49">
        <f t="shared" si="264"/>
        <v>26</v>
      </c>
      <c r="AO76" s="49">
        <f t="shared" si="264"/>
        <v>27</v>
      </c>
      <c r="AP76" s="49">
        <f t="shared" si="264"/>
        <v>28</v>
      </c>
      <c r="AQ76" s="49">
        <f t="shared" si="264"/>
        <v>29</v>
      </c>
      <c r="AR76" s="49">
        <f t="shared" si="264"/>
        <v>30</v>
      </c>
      <c r="AS76" s="49">
        <f t="shared" si="264"/>
        <v>31</v>
      </c>
      <c r="AT76" s="49">
        <f t="shared" si="264"/>
        <v>32</v>
      </c>
      <c r="AU76" s="49">
        <f t="shared" si="264"/>
        <v>33</v>
      </c>
      <c r="AV76" s="49">
        <f t="shared" si="264"/>
        <v>34</v>
      </c>
      <c r="AW76" s="49">
        <f t="shared" si="264"/>
        <v>35</v>
      </c>
      <c r="AX76" s="49">
        <f t="shared" si="264"/>
        <v>36</v>
      </c>
      <c r="AY76" s="49">
        <f t="shared" si="264"/>
        <v>37</v>
      </c>
      <c r="AZ76" s="49">
        <f t="shared" si="264"/>
        <v>38</v>
      </c>
      <c r="BA76" s="49">
        <f t="shared" si="264"/>
        <v>39</v>
      </c>
      <c r="BB76" s="49">
        <f t="shared" si="264"/>
        <v>40</v>
      </c>
      <c r="BC76" s="49">
        <f t="shared" si="264"/>
        <v>41</v>
      </c>
      <c r="BD76" s="49">
        <f t="shared" si="264"/>
        <v>42</v>
      </c>
      <c r="BE76" s="49">
        <f t="shared" si="264"/>
        <v>43</v>
      </c>
      <c r="BF76" s="49">
        <f t="shared" si="264"/>
        <v>44</v>
      </c>
      <c r="BG76" s="49">
        <f t="shared" si="264"/>
        <v>45</v>
      </c>
      <c r="BH76" s="49">
        <f t="shared" si="264"/>
        <v>46</v>
      </c>
      <c r="BI76" s="73"/>
      <c r="CZ76" s="52"/>
      <c r="DA76" s="53"/>
      <c r="DB76" s="53"/>
    </row>
    <row r="77" spans="2:106" x14ac:dyDescent="0.3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f>SUM('Capa Final'!$K$37:$K$38)+SUM('Capa Final'!$K$46:$K$47)</f>
        <v>4587600.0563829988</v>
      </c>
      <c r="BI77" s="20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</row>
    <row r="78" spans="2:106" x14ac:dyDescent="0.3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f>'Capa Final'!$K$37+'Capa Final'!$K$46</f>
        <v>12918.063212999999</v>
      </c>
      <c r="BI78" s="20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</row>
    <row r="79" spans="2:106" x14ac:dyDescent="0.3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65">X77/$B$12</f>
        <v>1.2389181064955365E-2</v>
      </c>
      <c r="Y79" s="46">
        <f t="shared" si="265"/>
        <v>1.470929476006951E-2</v>
      </c>
      <c r="Z79" s="46">
        <f t="shared" si="265"/>
        <v>1.554693216422696E-2</v>
      </c>
      <c r="AA79" s="46">
        <f t="shared" si="265"/>
        <v>1.7690054666275056E-2</v>
      </c>
      <c r="AB79" s="46">
        <f t="shared" si="265"/>
        <v>1.9466831196878608E-2</v>
      </c>
      <c r="AC79" s="46">
        <f t="shared" si="265"/>
        <v>2.1528146454272486E-2</v>
      </c>
      <c r="AD79" s="46">
        <f t="shared" ref="AD79:AE79" si="266">AD77/$B$12</f>
        <v>2.4189610866447338E-2</v>
      </c>
      <c r="AE79" s="46">
        <f t="shared" si="266"/>
        <v>2.527632771935974E-2</v>
      </c>
      <c r="AF79" s="46">
        <f t="shared" ref="AF79:AG79" si="267">AF77/$B$12</f>
        <v>2.6419897940026936E-2</v>
      </c>
      <c r="AG79" s="46">
        <f t="shared" si="267"/>
        <v>2.6464964304770782E-2</v>
      </c>
      <c r="AH79" s="46">
        <f t="shared" ref="AH79:AI79" si="268">AH77/$B$12</f>
        <v>2.7303943666350059E-2</v>
      </c>
      <c r="AI79" s="46">
        <f t="shared" si="268"/>
        <v>2.7885619347793714E-2</v>
      </c>
      <c r="AJ79" s="46">
        <f t="shared" ref="AJ79:AK79" si="269">AJ77/$B$12</f>
        <v>2.831215597765694E-2</v>
      </c>
      <c r="AK79" s="46">
        <f t="shared" si="269"/>
        <v>2.8755778163853257E-2</v>
      </c>
      <c r="AL79" s="46">
        <f t="shared" ref="AL79:AM79" si="270">AL77/$B$12</f>
        <v>2.942467007235328E-2</v>
      </c>
      <c r="AM79" s="46">
        <f t="shared" si="270"/>
        <v>2.9841134378877806E-2</v>
      </c>
      <c r="AN79" s="46">
        <f t="shared" ref="AN79:AO79" si="271">AN77/$B$12</f>
        <v>2.8337267314327494E-2</v>
      </c>
      <c r="AO79" s="46">
        <f t="shared" si="271"/>
        <v>2.9039544803327041E-2</v>
      </c>
      <c r="AP79" s="46">
        <f t="shared" ref="AP79:AQ79" si="272">AP77/$B$12</f>
        <v>2.8880090930532287E-2</v>
      </c>
      <c r="AQ79" s="46">
        <f t="shared" si="272"/>
        <v>2.942308581325077E-2</v>
      </c>
      <c r="AR79" s="46">
        <f t="shared" ref="AR79:AS79" si="273">AR77/$B$12</f>
        <v>3.0225881002766321E-2</v>
      </c>
      <c r="AS79" s="46">
        <f t="shared" si="273"/>
        <v>3.0796778885602821E-2</v>
      </c>
      <c r="AT79" s="46">
        <f t="shared" ref="AT79:AU79" si="274">AT77/$B$12</f>
        <v>3.1128327992678104E-2</v>
      </c>
      <c r="AU79" s="46">
        <f t="shared" si="274"/>
        <v>3.0799750986034168E-2</v>
      </c>
      <c r="AV79" s="46">
        <f t="shared" ref="AV79:AW79" si="275">AV77/$B$12</f>
        <v>3.1330458078432905E-2</v>
      </c>
      <c r="AW79" s="46">
        <f t="shared" si="275"/>
        <v>3.1176795612345827E-2</v>
      </c>
      <c r="AX79" s="46">
        <f t="shared" ref="AX79:AY79" si="276">AX77/$B$12</f>
        <v>3.1715558239156796E-2</v>
      </c>
      <c r="AY79" s="46">
        <f t="shared" si="276"/>
        <v>3.1880930066132823E-2</v>
      </c>
      <c r="AZ79" s="46">
        <f t="shared" ref="AZ79:BA79" si="277">AZ77/$B$12</f>
        <v>3.2266382374218416E-2</v>
      </c>
      <c r="BA79" s="46">
        <f t="shared" si="277"/>
        <v>3.2530179092555615E-2</v>
      </c>
      <c r="BB79" s="46">
        <f t="shared" ref="BB79:BC79" si="278">BB77/$B$12</f>
        <v>3.2748473610417037E-2</v>
      </c>
      <c r="BC79" s="46">
        <f t="shared" si="278"/>
        <v>3.2929078144213891E-2</v>
      </c>
      <c r="BD79" s="46">
        <f t="shared" ref="BD79:BE79" si="279">BD77/$B$12</f>
        <v>3.3119943497519011E-2</v>
      </c>
      <c r="BE79" s="46">
        <f t="shared" si="279"/>
        <v>3.3168501347594484E-2</v>
      </c>
      <c r="BF79" s="46">
        <f t="shared" ref="BF79:BG79" si="280">BF77/$B$12</f>
        <v>3.3256162790847039E-2</v>
      </c>
      <c r="BG79" s="46">
        <f t="shared" si="280"/>
        <v>3.3849035075373977E-2</v>
      </c>
      <c r="BH79" s="46">
        <f t="shared" ref="BH79" si="281">BH77/$B$12</f>
        <v>3.3942946713144954E-2</v>
      </c>
      <c r="BI79" s="46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</row>
    <row r="80" spans="2:106" x14ac:dyDescent="0.3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BE80" si="282">IF(P79&gt;VLOOKUP(P76,$CZ$3:$DB$75,2,0),"Gatilho atingido","Gatilho não atingido")</f>
        <v>Gatilho não atingido</v>
      </c>
      <c r="Q80" s="46" t="str">
        <f t="shared" si="282"/>
        <v>Gatilho não atingido</v>
      </c>
      <c r="R80" s="46" t="str">
        <f t="shared" si="282"/>
        <v>Gatilho não atingido</v>
      </c>
      <c r="S80" s="46" t="str">
        <f t="shared" si="282"/>
        <v>Gatilho não atingido</v>
      </c>
      <c r="T80" s="46" t="str">
        <f t="shared" si="282"/>
        <v>Gatilho não atingido</v>
      </c>
      <c r="U80" s="46" t="str">
        <f t="shared" si="282"/>
        <v>Gatilho não atingido</v>
      </c>
      <c r="V80" s="46" t="str">
        <f t="shared" si="282"/>
        <v>Gatilho não atingido</v>
      </c>
      <c r="W80" s="46" t="str">
        <f t="shared" si="282"/>
        <v>Gatilho não atingido</v>
      </c>
      <c r="X80" s="46" t="str">
        <f t="shared" si="282"/>
        <v>Gatilho não atingido</v>
      </c>
      <c r="Y80" s="46" t="str">
        <f t="shared" si="282"/>
        <v>Gatilho não atingido</v>
      </c>
      <c r="Z80" s="46" t="str">
        <f t="shared" si="282"/>
        <v>Gatilho não atingido</v>
      </c>
      <c r="AA80" s="46" t="str">
        <f t="shared" si="282"/>
        <v>Gatilho não atingido</v>
      </c>
      <c r="AB80" s="46" t="str">
        <f t="shared" si="282"/>
        <v>Gatilho não atingido</v>
      </c>
      <c r="AC80" s="46" t="str">
        <f t="shared" si="282"/>
        <v>Gatilho não atingido</v>
      </c>
      <c r="AD80" s="46" t="str">
        <f t="shared" si="282"/>
        <v>Gatilho não atingido</v>
      </c>
      <c r="AE80" s="46" t="str">
        <f t="shared" si="282"/>
        <v>Gatilho não atingido</v>
      </c>
      <c r="AF80" s="46" t="str">
        <f t="shared" si="282"/>
        <v>Gatilho não atingido</v>
      </c>
      <c r="AG80" s="46" t="str">
        <f t="shared" si="282"/>
        <v>Gatilho não atingido</v>
      </c>
      <c r="AH80" s="46" t="str">
        <f t="shared" si="282"/>
        <v>Gatilho não atingido</v>
      </c>
      <c r="AI80" s="46" t="str">
        <f t="shared" si="282"/>
        <v>Gatilho não atingido</v>
      </c>
      <c r="AJ80" s="46" t="str">
        <f t="shared" si="282"/>
        <v>Gatilho não atingido</v>
      </c>
      <c r="AK80" s="46" t="str">
        <f t="shared" si="282"/>
        <v>Gatilho não atingido</v>
      </c>
      <c r="AL80" s="46" t="str">
        <f t="shared" si="282"/>
        <v>Gatilho não atingido</v>
      </c>
      <c r="AM80" s="46" t="str">
        <f t="shared" si="282"/>
        <v>Gatilho não atingido</v>
      </c>
      <c r="AN80" s="46" t="str">
        <f t="shared" si="282"/>
        <v>Gatilho não atingido</v>
      </c>
      <c r="AO80" s="46" t="str">
        <f t="shared" si="282"/>
        <v>Gatilho não atingido</v>
      </c>
      <c r="AP80" s="46" t="str">
        <f t="shared" si="282"/>
        <v>Gatilho não atingido</v>
      </c>
      <c r="AQ80" s="46" t="str">
        <f t="shared" si="282"/>
        <v>Gatilho não atingido</v>
      </c>
      <c r="AR80" s="46" t="str">
        <f t="shared" si="282"/>
        <v>Gatilho não atingido</v>
      </c>
      <c r="AS80" s="46" t="str">
        <f t="shared" si="282"/>
        <v>Gatilho não atingido</v>
      </c>
      <c r="AT80" s="46" t="str">
        <f t="shared" si="282"/>
        <v>Gatilho não atingido</v>
      </c>
      <c r="AU80" s="46" t="str">
        <f t="shared" si="282"/>
        <v>Gatilho não atingido</v>
      </c>
      <c r="AV80" s="46" t="str">
        <f t="shared" si="282"/>
        <v>Gatilho não atingido</v>
      </c>
      <c r="AW80" s="46" t="str">
        <f t="shared" si="282"/>
        <v>Gatilho não atingido</v>
      </c>
      <c r="AX80" s="46" t="str">
        <f t="shared" si="282"/>
        <v>Gatilho não atingido</v>
      </c>
      <c r="AY80" s="46" t="str">
        <f t="shared" si="282"/>
        <v>Gatilho não atingido</v>
      </c>
      <c r="AZ80" s="46" t="str">
        <f t="shared" si="282"/>
        <v>Gatilho não atingido</v>
      </c>
      <c r="BA80" s="46" t="str">
        <f t="shared" si="282"/>
        <v>Gatilho não atingido</v>
      </c>
      <c r="BB80" s="46" t="str">
        <f t="shared" si="282"/>
        <v>Gatilho não atingido</v>
      </c>
      <c r="BC80" s="46" t="str">
        <f t="shared" si="282"/>
        <v>Gatilho não atingido</v>
      </c>
      <c r="BD80" s="46" t="str">
        <f t="shared" si="282"/>
        <v>Gatilho não atingido</v>
      </c>
      <c r="BE80" s="46" t="str">
        <f t="shared" si="282"/>
        <v>Gatilho não atingido</v>
      </c>
      <c r="BF80" s="46" t="str">
        <f t="shared" ref="BF80:BG80" si="283">IF(BF79&gt;VLOOKUP(BF76,$CZ$3:$DB$75,2,0),"Gatilho atingido","Gatilho não atingido")</f>
        <v>Gatilho não atingido</v>
      </c>
      <c r="BG80" s="46" t="str">
        <f t="shared" si="283"/>
        <v>Gatilho não atingido</v>
      </c>
      <c r="BH80" s="46" t="str">
        <f t="shared" ref="BH80" si="284">IF(BH79&gt;VLOOKUP(BH76,$CZ$3:$DB$75,2,0),"Gatilho atingido","Gatilho não atingido")</f>
        <v>Gatilho não atingido</v>
      </c>
      <c r="BI80" s="46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</row>
    <row r="81" spans="2:106" x14ac:dyDescent="0.3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BE81" si="285">IF(P79&gt;VLOOKUP(P76,$CZ$3:$DB$75,3,0),"Gatilho atingido","Gatilho não atingido")</f>
        <v>Gatilho não atingido</v>
      </c>
      <c r="Q81" s="46" t="str">
        <f t="shared" si="285"/>
        <v>Gatilho não atingido</v>
      </c>
      <c r="R81" s="46" t="str">
        <f t="shared" si="285"/>
        <v>Gatilho não atingido</v>
      </c>
      <c r="S81" s="46" t="str">
        <f t="shared" si="285"/>
        <v>Gatilho não atingido</v>
      </c>
      <c r="T81" s="46" t="str">
        <f t="shared" si="285"/>
        <v>Gatilho não atingido</v>
      </c>
      <c r="U81" s="46" t="str">
        <f t="shared" si="285"/>
        <v>Gatilho não atingido</v>
      </c>
      <c r="V81" s="46" t="str">
        <f t="shared" si="285"/>
        <v>Gatilho não atingido</v>
      </c>
      <c r="W81" s="46" t="str">
        <f t="shared" si="285"/>
        <v>Gatilho não atingido</v>
      </c>
      <c r="X81" s="46" t="str">
        <f t="shared" si="285"/>
        <v>Gatilho não atingido</v>
      </c>
      <c r="Y81" s="46" t="str">
        <f t="shared" si="285"/>
        <v>Gatilho não atingido</v>
      </c>
      <c r="Z81" s="46" t="str">
        <f t="shared" si="285"/>
        <v>Gatilho não atingido</v>
      </c>
      <c r="AA81" s="46" t="str">
        <f t="shared" si="285"/>
        <v>Gatilho não atingido</v>
      </c>
      <c r="AB81" s="46" t="str">
        <f t="shared" si="285"/>
        <v>Gatilho não atingido</v>
      </c>
      <c r="AC81" s="46" t="str">
        <f t="shared" si="285"/>
        <v>Gatilho não atingido</v>
      </c>
      <c r="AD81" s="46" t="str">
        <f t="shared" si="285"/>
        <v>Gatilho não atingido</v>
      </c>
      <c r="AE81" s="46" t="str">
        <f t="shared" si="285"/>
        <v>Gatilho não atingido</v>
      </c>
      <c r="AF81" s="46" t="str">
        <f t="shared" si="285"/>
        <v>Gatilho não atingido</v>
      </c>
      <c r="AG81" s="46" t="str">
        <f t="shared" si="285"/>
        <v>Gatilho não atingido</v>
      </c>
      <c r="AH81" s="46" t="str">
        <f t="shared" si="285"/>
        <v>Gatilho não atingido</v>
      </c>
      <c r="AI81" s="46" t="str">
        <f t="shared" si="285"/>
        <v>Gatilho não atingido</v>
      </c>
      <c r="AJ81" s="46" t="str">
        <f t="shared" si="285"/>
        <v>Gatilho não atingido</v>
      </c>
      <c r="AK81" s="46" t="str">
        <f t="shared" si="285"/>
        <v>Gatilho não atingido</v>
      </c>
      <c r="AL81" s="46" t="str">
        <f t="shared" si="285"/>
        <v>Gatilho não atingido</v>
      </c>
      <c r="AM81" s="46" t="str">
        <f t="shared" si="285"/>
        <v>Gatilho não atingido</v>
      </c>
      <c r="AN81" s="46" t="str">
        <f t="shared" si="285"/>
        <v>Gatilho não atingido</v>
      </c>
      <c r="AO81" s="46" t="str">
        <f t="shared" si="285"/>
        <v>Gatilho não atingido</v>
      </c>
      <c r="AP81" s="46" t="str">
        <f t="shared" si="285"/>
        <v>Gatilho não atingido</v>
      </c>
      <c r="AQ81" s="46" t="str">
        <f t="shared" si="285"/>
        <v>Gatilho não atingido</v>
      </c>
      <c r="AR81" s="46" t="str">
        <f t="shared" si="285"/>
        <v>Gatilho não atingido</v>
      </c>
      <c r="AS81" s="46" t="str">
        <f t="shared" si="285"/>
        <v>Gatilho não atingido</v>
      </c>
      <c r="AT81" s="46" t="str">
        <f t="shared" si="285"/>
        <v>Gatilho não atingido</v>
      </c>
      <c r="AU81" s="46" t="str">
        <f t="shared" si="285"/>
        <v>Gatilho não atingido</v>
      </c>
      <c r="AV81" s="46" t="str">
        <f t="shared" si="285"/>
        <v>Gatilho não atingido</v>
      </c>
      <c r="AW81" s="46" t="str">
        <f t="shared" si="285"/>
        <v>Gatilho não atingido</v>
      </c>
      <c r="AX81" s="46" t="str">
        <f t="shared" si="285"/>
        <v>Gatilho não atingido</v>
      </c>
      <c r="AY81" s="46" t="str">
        <f t="shared" si="285"/>
        <v>Gatilho não atingido</v>
      </c>
      <c r="AZ81" s="46" t="str">
        <f t="shared" si="285"/>
        <v>Gatilho não atingido</v>
      </c>
      <c r="BA81" s="46" t="str">
        <f t="shared" si="285"/>
        <v>Gatilho não atingido</v>
      </c>
      <c r="BB81" s="46" t="str">
        <f t="shared" si="285"/>
        <v>Gatilho não atingido</v>
      </c>
      <c r="BC81" s="46" t="str">
        <f t="shared" si="285"/>
        <v>Gatilho não atingido</v>
      </c>
      <c r="BD81" s="46" t="str">
        <f t="shared" si="285"/>
        <v>Gatilho não atingido</v>
      </c>
      <c r="BE81" s="46" t="str">
        <f t="shared" si="285"/>
        <v>Gatilho não atingido</v>
      </c>
      <c r="BF81" s="46" t="str">
        <f t="shared" ref="BF81:BG81" si="286">IF(BF79&gt;VLOOKUP(BF76,$CZ$3:$DB$75,3,0),"Gatilho atingido","Gatilho não atingido")</f>
        <v>Gatilho não atingido</v>
      </c>
      <c r="BG81" s="46" t="str">
        <f t="shared" si="286"/>
        <v>Gatilho não atingido</v>
      </c>
      <c r="BH81" s="46" t="str">
        <f t="shared" ref="BH81" si="287">IF(BH79&gt;VLOOKUP(BH76,$CZ$3:$DB$75,3,0),"Gatilho atingido","Gatilho não atingido")</f>
        <v>Gatilho não atingido</v>
      </c>
      <c r="BI81" s="46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</row>
    <row r="82" spans="2:106" x14ac:dyDescent="0.3">
      <c r="B82" s="42"/>
      <c r="C82" s="77"/>
      <c r="D82" s="42"/>
      <c r="E82" s="43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</row>
    <row r="83" spans="2:106" x14ac:dyDescent="0.3">
      <c r="F83" s="13"/>
      <c r="G83" s="102" t="s">
        <v>116</v>
      </c>
      <c r="H83" s="102"/>
      <c r="I83" s="102"/>
      <c r="J83" s="102"/>
      <c r="K83" s="102"/>
      <c r="L83" s="102"/>
      <c r="M83" s="102"/>
      <c r="N83" s="102"/>
      <c r="O83" s="102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71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</row>
    <row r="84" spans="2:106" x14ac:dyDescent="0.3">
      <c r="F84" s="37" t="s">
        <v>149</v>
      </c>
      <c r="G84" s="38">
        <v>43770</v>
      </c>
      <c r="H84" s="38">
        <f t="shared" ref="H84" si="288">EDATE(G84,1)</f>
        <v>43800</v>
      </c>
      <c r="I84" s="38">
        <f t="shared" ref="I84" si="289">EDATE(H84,1)</f>
        <v>43831</v>
      </c>
      <c r="J84" s="38">
        <f t="shared" ref="J84" si="290">EDATE(I84,1)</f>
        <v>43862</v>
      </c>
      <c r="K84" s="38">
        <f t="shared" ref="K84" si="291">EDATE(J84,1)</f>
        <v>43891</v>
      </c>
      <c r="L84" s="38">
        <f t="shared" ref="L84" si="292">EDATE(K84,1)</f>
        <v>43922</v>
      </c>
      <c r="M84" s="38">
        <f t="shared" ref="M84" si="293">EDATE(L84,1)</f>
        <v>43952</v>
      </c>
      <c r="N84" s="38">
        <f t="shared" ref="N84" si="294">EDATE(M84,1)</f>
        <v>43983</v>
      </c>
      <c r="O84" s="38">
        <f t="shared" ref="O84" si="295">EDATE(N84,1)</f>
        <v>44013</v>
      </c>
      <c r="P84" s="38">
        <f t="shared" ref="P84:U84" si="296">EDATE(O84,1)</f>
        <v>44044</v>
      </c>
      <c r="Q84" s="38">
        <f t="shared" si="296"/>
        <v>44075</v>
      </c>
      <c r="R84" s="38">
        <f t="shared" si="296"/>
        <v>44105</v>
      </c>
      <c r="S84" s="38">
        <f t="shared" si="296"/>
        <v>44136</v>
      </c>
      <c r="T84" s="38">
        <f t="shared" si="296"/>
        <v>44166</v>
      </c>
      <c r="U84" s="38">
        <f t="shared" si="296"/>
        <v>44197</v>
      </c>
      <c r="V84" s="38">
        <f t="shared" ref="V84:BH84" si="297">EDATE(U84,1)</f>
        <v>44228</v>
      </c>
      <c r="W84" s="38">
        <f t="shared" si="297"/>
        <v>44256</v>
      </c>
      <c r="X84" s="38">
        <f t="shared" si="297"/>
        <v>44287</v>
      </c>
      <c r="Y84" s="38">
        <f t="shared" si="297"/>
        <v>44317</v>
      </c>
      <c r="Z84" s="38">
        <f t="shared" si="297"/>
        <v>44348</v>
      </c>
      <c r="AA84" s="38">
        <f t="shared" si="297"/>
        <v>44378</v>
      </c>
      <c r="AB84" s="38">
        <f t="shared" si="297"/>
        <v>44409</v>
      </c>
      <c r="AC84" s="38">
        <f t="shared" si="297"/>
        <v>44440</v>
      </c>
      <c r="AD84" s="38">
        <f t="shared" si="297"/>
        <v>44470</v>
      </c>
      <c r="AE84" s="38">
        <f t="shared" si="297"/>
        <v>44501</v>
      </c>
      <c r="AF84" s="38">
        <f t="shared" si="297"/>
        <v>44531</v>
      </c>
      <c r="AG84" s="38">
        <f t="shared" si="297"/>
        <v>44562</v>
      </c>
      <c r="AH84" s="38">
        <f t="shared" si="297"/>
        <v>44593</v>
      </c>
      <c r="AI84" s="38">
        <f t="shared" si="297"/>
        <v>44621</v>
      </c>
      <c r="AJ84" s="38">
        <f t="shared" si="297"/>
        <v>44652</v>
      </c>
      <c r="AK84" s="38">
        <f t="shared" si="297"/>
        <v>44682</v>
      </c>
      <c r="AL84" s="38">
        <f t="shared" si="297"/>
        <v>44713</v>
      </c>
      <c r="AM84" s="38">
        <f t="shared" si="297"/>
        <v>44743</v>
      </c>
      <c r="AN84" s="38">
        <f t="shared" si="297"/>
        <v>44774</v>
      </c>
      <c r="AO84" s="38">
        <f t="shared" si="297"/>
        <v>44805</v>
      </c>
      <c r="AP84" s="38">
        <f t="shared" si="297"/>
        <v>44835</v>
      </c>
      <c r="AQ84" s="38">
        <f t="shared" si="297"/>
        <v>44866</v>
      </c>
      <c r="AR84" s="38">
        <f t="shared" si="297"/>
        <v>44896</v>
      </c>
      <c r="AS84" s="38">
        <f t="shared" si="297"/>
        <v>44927</v>
      </c>
      <c r="AT84" s="38">
        <f t="shared" si="297"/>
        <v>44958</v>
      </c>
      <c r="AU84" s="38">
        <f t="shared" si="297"/>
        <v>44986</v>
      </c>
      <c r="AV84" s="38">
        <f t="shared" si="297"/>
        <v>45017</v>
      </c>
      <c r="AW84" s="38">
        <f t="shared" si="297"/>
        <v>45047</v>
      </c>
      <c r="AX84" s="38">
        <f t="shared" si="297"/>
        <v>45078</v>
      </c>
      <c r="AY84" s="38">
        <f t="shared" si="297"/>
        <v>45108</v>
      </c>
      <c r="AZ84" s="38">
        <f t="shared" si="297"/>
        <v>45139</v>
      </c>
      <c r="BA84" s="38">
        <f t="shared" si="297"/>
        <v>45170</v>
      </c>
      <c r="BB84" s="38">
        <f t="shared" si="297"/>
        <v>45200</v>
      </c>
      <c r="BC84" s="38">
        <f t="shared" si="297"/>
        <v>45231</v>
      </c>
      <c r="BD84" s="38">
        <f t="shared" si="297"/>
        <v>45261</v>
      </c>
      <c r="BE84" s="38">
        <f t="shared" si="297"/>
        <v>45292</v>
      </c>
      <c r="BF84" s="38">
        <f t="shared" si="297"/>
        <v>45323</v>
      </c>
      <c r="BG84" s="38">
        <f t="shared" si="297"/>
        <v>45352</v>
      </c>
      <c r="BH84" s="38">
        <f t="shared" si="297"/>
        <v>45383</v>
      </c>
      <c r="BI84" s="43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</row>
    <row r="85" spans="2:106" x14ac:dyDescent="0.3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298">O85+1</f>
        <v>1</v>
      </c>
      <c r="Q85" s="49">
        <f t="shared" si="298"/>
        <v>2</v>
      </c>
      <c r="R85" s="49">
        <f t="shared" si="298"/>
        <v>3</v>
      </c>
      <c r="S85" s="49">
        <f t="shared" si="298"/>
        <v>4</v>
      </c>
      <c r="T85" s="49">
        <f t="shared" si="298"/>
        <v>5</v>
      </c>
      <c r="U85" s="49">
        <f t="shared" si="298"/>
        <v>6</v>
      </c>
      <c r="V85" s="49">
        <f t="shared" ref="V85:BH85" si="299">U85+1</f>
        <v>7</v>
      </c>
      <c r="W85" s="49">
        <f t="shared" si="299"/>
        <v>8</v>
      </c>
      <c r="X85" s="49">
        <f t="shared" si="299"/>
        <v>9</v>
      </c>
      <c r="Y85" s="49">
        <f t="shared" si="299"/>
        <v>10</v>
      </c>
      <c r="Z85" s="49">
        <f t="shared" si="299"/>
        <v>11</v>
      </c>
      <c r="AA85" s="49">
        <f t="shared" si="299"/>
        <v>12</v>
      </c>
      <c r="AB85" s="49">
        <f t="shared" si="299"/>
        <v>13</v>
      </c>
      <c r="AC85" s="49">
        <f t="shared" si="299"/>
        <v>14</v>
      </c>
      <c r="AD85" s="49">
        <f t="shared" si="299"/>
        <v>15</v>
      </c>
      <c r="AE85" s="49">
        <f t="shared" si="299"/>
        <v>16</v>
      </c>
      <c r="AF85" s="49">
        <f t="shared" si="299"/>
        <v>17</v>
      </c>
      <c r="AG85" s="49">
        <f t="shared" si="299"/>
        <v>18</v>
      </c>
      <c r="AH85" s="49">
        <f t="shared" si="299"/>
        <v>19</v>
      </c>
      <c r="AI85" s="49">
        <f t="shared" si="299"/>
        <v>20</v>
      </c>
      <c r="AJ85" s="49">
        <f t="shared" si="299"/>
        <v>21</v>
      </c>
      <c r="AK85" s="49">
        <f t="shared" si="299"/>
        <v>22</v>
      </c>
      <c r="AL85" s="49">
        <f t="shared" si="299"/>
        <v>23</v>
      </c>
      <c r="AM85" s="49">
        <f t="shared" si="299"/>
        <v>24</v>
      </c>
      <c r="AN85" s="49">
        <f t="shared" si="299"/>
        <v>25</v>
      </c>
      <c r="AO85" s="49">
        <f t="shared" si="299"/>
        <v>26</v>
      </c>
      <c r="AP85" s="49">
        <f t="shared" si="299"/>
        <v>27</v>
      </c>
      <c r="AQ85" s="49">
        <f t="shared" si="299"/>
        <v>28</v>
      </c>
      <c r="AR85" s="49">
        <f t="shared" si="299"/>
        <v>29</v>
      </c>
      <c r="AS85" s="49">
        <f t="shared" si="299"/>
        <v>30</v>
      </c>
      <c r="AT85" s="49">
        <f t="shared" si="299"/>
        <v>31</v>
      </c>
      <c r="AU85" s="49">
        <f t="shared" si="299"/>
        <v>32</v>
      </c>
      <c r="AV85" s="49">
        <f t="shared" si="299"/>
        <v>33</v>
      </c>
      <c r="AW85" s="49">
        <f t="shared" si="299"/>
        <v>34</v>
      </c>
      <c r="AX85" s="49">
        <f t="shared" si="299"/>
        <v>35</v>
      </c>
      <c r="AY85" s="49">
        <f t="shared" si="299"/>
        <v>36</v>
      </c>
      <c r="AZ85" s="49">
        <f t="shared" si="299"/>
        <v>37</v>
      </c>
      <c r="BA85" s="49">
        <f t="shared" si="299"/>
        <v>38</v>
      </c>
      <c r="BB85" s="49">
        <f t="shared" si="299"/>
        <v>39</v>
      </c>
      <c r="BC85" s="49">
        <f t="shared" si="299"/>
        <v>40</v>
      </c>
      <c r="BD85" s="49">
        <f t="shared" si="299"/>
        <v>41</v>
      </c>
      <c r="BE85" s="49">
        <f t="shared" si="299"/>
        <v>42</v>
      </c>
      <c r="BF85" s="49">
        <f t="shared" si="299"/>
        <v>43</v>
      </c>
      <c r="BG85" s="49">
        <f t="shared" si="299"/>
        <v>44</v>
      </c>
      <c r="BH85" s="49">
        <f t="shared" si="299"/>
        <v>45</v>
      </c>
      <c r="BI85" s="73"/>
    </row>
    <row r="86" spans="2:106" x14ac:dyDescent="0.3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f>SUM('Capa Final'!$L$37:$L$38)+SUM('Capa Final'!$L$46:$L$47)</f>
        <v>10979530.047812006</v>
      </c>
      <c r="BI86" s="20"/>
    </row>
    <row r="87" spans="2:106" x14ac:dyDescent="0.3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f>'Capa Final'!$L$37+'Capa Final'!$L$46</f>
        <v>124701.79983200002</v>
      </c>
      <c r="BI87" s="20"/>
    </row>
    <row r="88" spans="2:106" x14ac:dyDescent="0.3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300">X86/$B$13</f>
        <v>1.0996367928805244E-2</v>
      </c>
      <c r="Y88" s="46">
        <f t="shared" si="300"/>
        <v>1.5382896515555761E-2</v>
      </c>
      <c r="Z88" s="46">
        <f t="shared" si="300"/>
        <v>1.6811814661886252E-2</v>
      </c>
      <c r="AA88" s="46">
        <f t="shared" si="300"/>
        <v>1.9391517258660375E-2</v>
      </c>
      <c r="AB88" s="46">
        <f t="shared" si="300"/>
        <v>2.1325070242465109E-2</v>
      </c>
      <c r="AC88" s="46">
        <f t="shared" si="300"/>
        <v>2.3529326970666033E-2</v>
      </c>
      <c r="AD88" s="46">
        <f t="shared" ref="AD88:AE88" si="301">AD86/$B$13</f>
        <v>2.573052561433976E-2</v>
      </c>
      <c r="AE88" s="46">
        <f t="shared" si="301"/>
        <v>2.7669036757348275E-2</v>
      </c>
      <c r="AF88" s="46">
        <f t="shared" ref="AF88:AG88" si="302">AF86/$B$13</f>
        <v>2.8752146772448417E-2</v>
      </c>
      <c r="AG88" s="46">
        <f t="shared" si="302"/>
        <v>2.9842248846645394E-2</v>
      </c>
      <c r="AH88" s="46">
        <f t="shared" ref="AH88:AI88" si="303">AH86/$B$13</f>
        <v>3.0048092603742277E-2</v>
      </c>
      <c r="AI88" s="46">
        <f t="shared" si="303"/>
        <v>3.0577020586702908E-2</v>
      </c>
      <c r="AJ88" s="46">
        <f t="shared" ref="AJ88:AK88" si="304">AJ86/$B$13</f>
        <v>3.192215510960579E-2</v>
      </c>
      <c r="AK88" s="46">
        <f t="shared" si="304"/>
        <v>3.2519626778023301E-2</v>
      </c>
      <c r="AL88" s="46">
        <f t="shared" ref="AL88:AM88" si="305">AL86/$B$13</f>
        <v>3.3385395719846452E-2</v>
      </c>
      <c r="AM88" s="46">
        <f t="shared" si="305"/>
        <v>3.3876452271606322E-2</v>
      </c>
      <c r="AN88" s="46">
        <f t="shared" ref="AN88:AO88" si="306">AN86/$B$13</f>
        <v>3.13538460793557E-2</v>
      </c>
      <c r="AO88" s="46">
        <f t="shared" si="306"/>
        <v>3.1921059017913991E-2</v>
      </c>
      <c r="AP88" s="46">
        <f t="shared" ref="AP88:AQ88" si="307">AP86/$B$13</f>
        <v>3.2014244052110237E-2</v>
      </c>
      <c r="AQ88" s="46">
        <f t="shared" si="307"/>
        <v>3.2257781948349704E-2</v>
      </c>
      <c r="AR88" s="46">
        <f t="shared" ref="AR88:AS88" si="308">AR86/$B$13</f>
        <v>3.3104182310075302E-2</v>
      </c>
      <c r="AS88" s="46">
        <f t="shared" si="308"/>
        <v>3.3651155505028903E-2</v>
      </c>
      <c r="AT88" s="46">
        <f t="shared" ref="AT88:AU88" si="309">AT86/$B$13</f>
        <v>3.4224440901764977E-2</v>
      </c>
      <c r="AU88" s="46">
        <f t="shared" si="309"/>
        <v>3.3998671383194408E-2</v>
      </c>
      <c r="AV88" s="46">
        <f t="shared" ref="AV88:AW88" si="310">AV86/$B$13</f>
        <v>3.4582281009497041E-2</v>
      </c>
      <c r="AW88" s="46">
        <f t="shared" si="310"/>
        <v>3.4632793133134283E-2</v>
      </c>
      <c r="AX88" s="46">
        <f t="shared" ref="AX88:AY88" si="311">AX86/$B$13</f>
        <v>3.5505274228125439E-2</v>
      </c>
      <c r="AY88" s="46">
        <f t="shared" si="311"/>
        <v>3.6055297860497611E-2</v>
      </c>
      <c r="AZ88" s="46">
        <f t="shared" ref="AZ88:BA88" si="312">AZ86/$B$13</f>
        <v>3.6567658314036695E-2</v>
      </c>
      <c r="BA88" s="46">
        <f t="shared" si="312"/>
        <v>3.7069005941178859E-2</v>
      </c>
      <c r="BB88" s="46">
        <f t="shared" ref="BB88:BC88" si="313">BB86/$B$13</f>
        <v>3.7395833837613503E-2</v>
      </c>
      <c r="BC88" s="46">
        <f t="shared" si="313"/>
        <v>3.7517823235052893E-2</v>
      </c>
      <c r="BD88" s="46">
        <f t="shared" ref="BD88:BE88" si="314">BD86/$B$13</f>
        <v>3.7925459756311793E-2</v>
      </c>
      <c r="BE88" s="46">
        <f t="shared" si="314"/>
        <v>3.7997343853242375E-2</v>
      </c>
      <c r="BF88" s="46">
        <f t="shared" ref="BF88:BG88" si="315">BF86/$B$13</f>
        <v>3.8119848145615427E-2</v>
      </c>
      <c r="BG88" s="46">
        <f t="shared" si="315"/>
        <v>3.8496576485650212E-2</v>
      </c>
      <c r="BH88" s="46">
        <f t="shared" ref="BH88" si="316">BH86/$B$13</f>
        <v>3.8922530590382705E-2</v>
      </c>
      <c r="BI88" s="46"/>
      <c r="DA88" s="67"/>
      <c r="DB88" s="67"/>
    </row>
    <row r="89" spans="2:106" x14ac:dyDescent="0.3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BE89" si="317">IF(Q88&gt;VLOOKUP(Q85,$CZ$3:$DB$75,2,0),"Gatilho atingido","Gatilho não atingido")</f>
        <v>Gatilho não atingido</v>
      </c>
      <c r="R89" s="46" t="str">
        <f t="shared" si="317"/>
        <v>Gatilho não atingido</v>
      </c>
      <c r="S89" s="46" t="str">
        <f t="shared" si="317"/>
        <v>Gatilho não atingido</v>
      </c>
      <c r="T89" s="46" t="str">
        <f t="shared" si="317"/>
        <v>Gatilho não atingido</v>
      </c>
      <c r="U89" s="46" t="str">
        <f t="shared" si="317"/>
        <v>Gatilho não atingido</v>
      </c>
      <c r="V89" s="46" t="str">
        <f t="shared" si="317"/>
        <v>Gatilho não atingido</v>
      </c>
      <c r="W89" s="46" t="str">
        <f t="shared" si="317"/>
        <v>Gatilho não atingido</v>
      </c>
      <c r="X89" s="46" t="str">
        <f t="shared" si="317"/>
        <v>Gatilho não atingido</v>
      </c>
      <c r="Y89" s="46" t="str">
        <f t="shared" si="317"/>
        <v>Gatilho não atingido</v>
      </c>
      <c r="Z89" s="46" t="str">
        <f t="shared" si="317"/>
        <v>Gatilho não atingido</v>
      </c>
      <c r="AA89" s="46" t="str">
        <f t="shared" si="317"/>
        <v>Gatilho não atingido</v>
      </c>
      <c r="AB89" s="46" t="str">
        <f t="shared" si="317"/>
        <v>Gatilho não atingido</v>
      </c>
      <c r="AC89" s="46" t="str">
        <f t="shared" si="317"/>
        <v>Gatilho não atingido</v>
      </c>
      <c r="AD89" s="46" t="str">
        <f t="shared" si="317"/>
        <v>Gatilho não atingido</v>
      </c>
      <c r="AE89" s="46" t="str">
        <f t="shared" si="317"/>
        <v>Gatilho não atingido</v>
      </c>
      <c r="AF89" s="46" t="str">
        <f t="shared" si="317"/>
        <v>Gatilho não atingido</v>
      </c>
      <c r="AG89" s="46" t="str">
        <f t="shared" si="317"/>
        <v>Gatilho não atingido</v>
      </c>
      <c r="AH89" s="46" t="str">
        <f t="shared" si="317"/>
        <v>Gatilho não atingido</v>
      </c>
      <c r="AI89" s="46" t="str">
        <f t="shared" si="317"/>
        <v>Gatilho não atingido</v>
      </c>
      <c r="AJ89" s="46" t="str">
        <f t="shared" si="317"/>
        <v>Gatilho não atingido</v>
      </c>
      <c r="AK89" s="46" t="str">
        <f t="shared" si="317"/>
        <v>Gatilho não atingido</v>
      </c>
      <c r="AL89" s="46" t="str">
        <f t="shared" si="317"/>
        <v>Gatilho não atingido</v>
      </c>
      <c r="AM89" s="46" t="str">
        <f t="shared" si="317"/>
        <v>Gatilho não atingido</v>
      </c>
      <c r="AN89" s="46" t="str">
        <f t="shared" si="317"/>
        <v>Gatilho não atingido</v>
      </c>
      <c r="AO89" s="46" t="str">
        <f t="shared" si="317"/>
        <v>Gatilho não atingido</v>
      </c>
      <c r="AP89" s="46" t="str">
        <f t="shared" si="317"/>
        <v>Gatilho não atingido</v>
      </c>
      <c r="AQ89" s="46" t="str">
        <f t="shared" si="317"/>
        <v>Gatilho não atingido</v>
      </c>
      <c r="AR89" s="46" t="str">
        <f t="shared" si="317"/>
        <v>Gatilho não atingido</v>
      </c>
      <c r="AS89" s="46" t="str">
        <f t="shared" si="317"/>
        <v>Gatilho não atingido</v>
      </c>
      <c r="AT89" s="46" t="str">
        <f t="shared" si="317"/>
        <v>Gatilho não atingido</v>
      </c>
      <c r="AU89" s="46" t="str">
        <f t="shared" si="317"/>
        <v>Gatilho não atingido</v>
      </c>
      <c r="AV89" s="46" t="str">
        <f t="shared" si="317"/>
        <v>Gatilho não atingido</v>
      </c>
      <c r="AW89" s="46" t="str">
        <f t="shared" si="317"/>
        <v>Gatilho não atingido</v>
      </c>
      <c r="AX89" s="46" t="str">
        <f t="shared" si="317"/>
        <v>Gatilho não atingido</v>
      </c>
      <c r="AY89" s="46" t="str">
        <f t="shared" si="317"/>
        <v>Gatilho não atingido</v>
      </c>
      <c r="AZ89" s="46" t="str">
        <f t="shared" si="317"/>
        <v>Gatilho não atingido</v>
      </c>
      <c r="BA89" s="46" t="str">
        <f t="shared" si="317"/>
        <v>Gatilho não atingido</v>
      </c>
      <c r="BB89" s="46" t="str">
        <f t="shared" si="317"/>
        <v>Gatilho não atingido</v>
      </c>
      <c r="BC89" s="46" t="str">
        <f t="shared" si="317"/>
        <v>Gatilho não atingido</v>
      </c>
      <c r="BD89" s="46" t="str">
        <f t="shared" si="317"/>
        <v>Gatilho não atingido</v>
      </c>
      <c r="BE89" s="46" t="str">
        <f t="shared" si="317"/>
        <v>Gatilho não atingido</v>
      </c>
      <c r="BF89" s="46" t="str">
        <f t="shared" ref="BF89:BG89" si="318">IF(BF88&gt;VLOOKUP(BF85,$CZ$3:$DB$75,2,0),"Gatilho atingido","Gatilho não atingido")</f>
        <v>Gatilho não atingido</v>
      </c>
      <c r="BG89" s="46" t="str">
        <f t="shared" si="318"/>
        <v>Gatilho não atingido</v>
      </c>
      <c r="BH89" s="46" t="str">
        <f t="shared" ref="BH89" si="319">IF(BH88&gt;VLOOKUP(BH85,$CZ$3:$DB$75,2,0),"Gatilho atingido","Gatilho não atingido")</f>
        <v>Gatilho não atingido</v>
      </c>
      <c r="BI89" s="46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</row>
    <row r="90" spans="2:106" x14ac:dyDescent="0.3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BE90" si="320">IF(Q88&gt;VLOOKUP(Q85,$CZ$3:$DB$75,3,0),"Gatilho atingido","Gatilho não atingido")</f>
        <v>Gatilho não atingido</v>
      </c>
      <c r="R90" s="46" t="str">
        <f t="shared" si="320"/>
        <v>Gatilho não atingido</v>
      </c>
      <c r="S90" s="46" t="str">
        <f t="shared" si="320"/>
        <v>Gatilho não atingido</v>
      </c>
      <c r="T90" s="46" t="str">
        <f t="shared" si="320"/>
        <v>Gatilho não atingido</v>
      </c>
      <c r="U90" s="46" t="str">
        <f t="shared" si="320"/>
        <v>Gatilho não atingido</v>
      </c>
      <c r="V90" s="46" t="str">
        <f t="shared" si="320"/>
        <v>Gatilho não atingido</v>
      </c>
      <c r="W90" s="46" t="str">
        <f t="shared" si="320"/>
        <v>Gatilho não atingido</v>
      </c>
      <c r="X90" s="46" t="str">
        <f t="shared" si="320"/>
        <v>Gatilho não atingido</v>
      </c>
      <c r="Y90" s="46" t="str">
        <f t="shared" si="320"/>
        <v>Gatilho não atingido</v>
      </c>
      <c r="Z90" s="46" t="str">
        <f t="shared" si="320"/>
        <v>Gatilho não atingido</v>
      </c>
      <c r="AA90" s="46" t="str">
        <f t="shared" si="320"/>
        <v>Gatilho não atingido</v>
      </c>
      <c r="AB90" s="46" t="str">
        <f t="shared" si="320"/>
        <v>Gatilho não atingido</v>
      </c>
      <c r="AC90" s="46" t="str">
        <f t="shared" si="320"/>
        <v>Gatilho não atingido</v>
      </c>
      <c r="AD90" s="46" t="str">
        <f t="shared" si="320"/>
        <v>Gatilho não atingido</v>
      </c>
      <c r="AE90" s="46" t="str">
        <f t="shared" si="320"/>
        <v>Gatilho não atingido</v>
      </c>
      <c r="AF90" s="46" t="str">
        <f t="shared" si="320"/>
        <v>Gatilho não atingido</v>
      </c>
      <c r="AG90" s="46" t="str">
        <f t="shared" si="320"/>
        <v>Gatilho não atingido</v>
      </c>
      <c r="AH90" s="46" t="str">
        <f t="shared" si="320"/>
        <v>Gatilho não atingido</v>
      </c>
      <c r="AI90" s="46" t="str">
        <f t="shared" si="320"/>
        <v>Gatilho não atingido</v>
      </c>
      <c r="AJ90" s="46" t="str">
        <f t="shared" si="320"/>
        <v>Gatilho não atingido</v>
      </c>
      <c r="AK90" s="46" t="str">
        <f t="shared" si="320"/>
        <v>Gatilho não atingido</v>
      </c>
      <c r="AL90" s="46" t="str">
        <f t="shared" si="320"/>
        <v>Gatilho não atingido</v>
      </c>
      <c r="AM90" s="46" t="str">
        <f t="shared" si="320"/>
        <v>Gatilho não atingido</v>
      </c>
      <c r="AN90" s="46" t="str">
        <f t="shared" si="320"/>
        <v>Gatilho não atingido</v>
      </c>
      <c r="AO90" s="46" t="str">
        <f t="shared" si="320"/>
        <v>Gatilho não atingido</v>
      </c>
      <c r="AP90" s="46" t="str">
        <f t="shared" si="320"/>
        <v>Gatilho não atingido</v>
      </c>
      <c r="AQ90" s="46" t="str">
        <f t="shared" si="320"/>
        <v>Gatilho não atingido</v>
      </c>
      <c r="AR90" s="46" t="str">
        <f t="shared" si="320"/>
        <v>Gatilho não atingido</v>
      </c>
      <c r="AS90" s="46" t="str">
        <f t="shared" si="320"/>
        <v>Gatilho não atingido</v>
      </c>
      <c r="AT90" s="46" t="str">
        <f t="shared" si="320"/>
        <v>Gatilho não atingido</v>
      </c>
      <c r="AU90" s="46" t="str">
        <f t="shared" si="320"/>
        <v>Gatilho não atingido</v>
      </c>
      <c r="AV90" s="46" t="str">
        <f t="shared" si="320"/>
        <v>Gatilho não atingido</v>
      </c>
      <c r="AW90" s="46" t="str">
        <f t="shared" si="320"/>
        <v>Gatilho não atingido</v>
      </c>
      <c r="AX90" s="46" t="str">
        <f t="shared" si="320"/>
        <v>Gatilho não atingido</v>
      </c>
      <c r="AY90" s="46" t="str">
        <f t="shared" si="320"/>
        <v>Gatilho não atingido</v>
      </c>
      <c r="AZ90" s="46" t="str">
        <f t="shared" si="320"/>
        <v>Gatilho não atingido</v>
      </c>
      <c r="BA90" s="46" t="str">
        <f t="shared" si="320"/>
        <v>Gatilho não atingido</v>
      </c>
      <c r="BB90" s="46" t="str">
        <f t="shared" si="320"/>
        <v>Gatilho não atingido</v>
      </c>
      <c r="BC90" s="46" t="str">
        <f t="shared" si="320"/>
        <v>Gatilho não atingido</v>
      </c>
      <c r="BD90" s="46" t="str">
        <f t="shared" si="320"/>
        <v>Gatilho não atingido</v>
      </c>
      <c r="BE90" s="46" t="str">
        <f t="shared" si="320"/>
        <v>Gatilho não atingido</v>
      </c>
      <c r="BF90" s="46" t="str">
        <f t="shared" ref="BF90:BG90" si="321">IF(BF88&gt;VLOOKUP(BF85,$CZ$3:$DB$75,3,0),"Gatilho atingido","Gatilho não atingido")</f>
        <v>Gatilho não atingido</v>
      </c>
      <c r="BG90" s="46" t="str">
        <f t="shared" si="321"/>
        <v>Gatilho não atingido</v>
      </c>
      <c r="BH90" s="46" t="str">
        <f t="shared" ref="BH90" si="322">IF(BH88&gt;VLOOKUP(BH85,$CZ$3:$DB$75,3,0),"Gatilho atingido","Gatilho não atingido")</f>
        <v>Gatilho não atingido</v>
      </c>
      <c r="BI90" s="46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</row>
    <row r="91" spans="2:106" x14ac:dyDescent="0.3"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</row>
    <row r="92" spans="2:106" x14ac:dyDescent="0.3">
      <c r="F92" s="13"/>
      <c r="G92" s="102" t="s">
        <v>116</v>
      </c>
      <c r="H92" s="102"/>
      <c r="I92" s="102"/>
      <c r="J92" s="102"/>
      <c r="K92" s="102"/>
      <c r="L92" s="102"/>
      <c r="M92" s="102"/>
      <c r="N92" s="102"/>
      <c r="O92" s="102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71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</row>
    <row r="93" spans="2:106" x14ac:dyDescent="0.3">
      <c r="F93" s="37" t="s">
        <v>169</v>
      </c>
      <c r="G93" s="38">
        <v>43770</v>
      </c>
      <c r="H93" s="38">
        <f t="shared" ref="H93" si="323">EDATE(G93,1)</f>
        <v>43800</v>
      </c>
      <c r="I93" s="38">
        <f t="shared" ref="I93" si="324">EDATE(H93,1)</f>
        <v>43831</v>
      </c>
      <c r="J93" s="38">
        <f t="shared" ref="J93" si="325">EDATE(I93,1)</f>
        <v>43862</v>
      </c>
      <c r="K93" s="38">
        <f t="shared" ref="K93" si="326">EDATE(J93,1)</f>
        <v>43891</v>
      </c>
      <c r="L93" s="38">
        <f t="shared" ref="L93" si="327">EDATE(K93,1)</f>
        <v>43922</v>
      </c>
      <c r="M93" s="38">
        <f t="shared" ref="M93" si="328">EDATE(L93,1)</f>
        <v>43952</v>
      </c>
      <c r="N93" s="38">
        <f t="shared" ref="N93" si="329">EDATE(M93,1)</f>
        <v>43983</v>
      </c>
      <c r="O93" s="38">
        <f t="shared" ref="O93" si="330">EDATE(N93,1)</f>
        <v>44013</v>
      </c>
      <c r="P93" s="38">
        <f t="shared" ref="P93:U93" si="331">EDATE(O93,1)</f>
        <v>44044</v>
      </c>
      <c r="Q93" s="38">
        <f t="shared" si="331"/>
        <v>44075</v>
      </c>
      <c r="R93" s="38">
        <f t="shared" si="331"/>
        <v>44105</v>
      </c>
      <c r="S93" s="38">
        <f t="shared" si="331"/>
        <v>44136</v>
      </c>
      <c r="T93" s="38">
        <f t="shared" si="331"/>
        <v>44166</v>
      </c>
      <c r="U93" s="38">
        <f t="shared" si="331"/>
        <v>44197</v>
      </c>
      <c r="V93" s="38">
        <f t="shared" ref="V93:BH93" si="332">EDATE(U93,1)</f>
        <v>44228</v>
      </c>
      <c r="W93" s="38">
        <f t="shared" si="332"/>
        <v>44256</v>
      </c>
      <c r="X93" s="38">
        <f t="shared" si="332"/>
        <v>44287</v>
      </c>
      <c r="Y93" s="38">
        <f t="shared" si="332"/>
        <v>44317</v>
      </c>
      <c r="Z93" s="38">
        <f t="shared" si="332"/>
        <v>44348</v>
      </c>
      <c r="AA93" s="38">
        <f t="shared" si="332"/>
        <v>44378</v>
      </c>
      <c r="AB93" s="38">
        <f t="shared" si="332"/>
        <v>44409</v>
      </c>
      <c r="AC93" s="38">
        <f t="shared" si="332"/>
        <v>44440</v>
      </c>
      <c r="AD93" s="38">
        <f t="shared" si="332"/>
        <v>44470</v>
      </c>
      <c r="AE93" s="38">
        <f t="shared" si="332"/>
        <v>44501</v>
      </c>
      <c r="AF93" s="38">
        <f t="shared" si="332"/>
        <v>44531</v>
      </c>
      <c r="AG93" s="38">
        <f t="shared" si="332"/>
        <v>44562</v>
      </c>
      <c r="AH93" s="38">
        <f t="shared" si="332"/>
        <v>44593</v>
      </c>
      <c r="AI93" s="38">
        <f t="shared" si="332"/>
        <v>44621</v>
      </c>
      <c r="AJ93" s="38">
        <f t="shared" si="332"/>
        <v>44652</v>
      </c>
      <c r="AK93" s="38">
        <f t="shared" si="332"/>
        <v>44682</v>
      </c>
      <c r="AL93" s="38">
        <f t="shared" si="332"/>
        <v>44713</v>
      </c>
      <c r="AM93" s="38">
        <f t="shared" si="332"/>
        <v>44743</v>
      </c>
      <c r="AN93" s="38">
        <f t="shared" si="332"/>
        <v>44774</v>
      </c>
      <c r="AO93" s="38">
        <f t="shared" si="332"/>
        <v>44805</v>
      </c>
      <c r="AP93" s="38">
        <f t="shared" si="332"/>
        <v>44835</v>
      </c>
      <c r="AQ93" s="38">
        <f t="shared" si="332"/>
        <v>44866</v>
      </c>
      <c r="AR93" s="38">
        <f t="shared" si="332"/>
        <v>44896</v>
      </c>
      <c r="AS93" s="38">
        <f t="shared" si="332"/>
        <v>44927</v>
      </c>
      <c r="AT93" s="38">
        <f t="shared" si="332"/>
        <v>44958</v>
      </c>
      <c r="AU93" s="38">
        <f t="shared" si="332"/>
        <v>44986</v>
      </c>
      <c r="AV93" s="38">
        <f t="shared" si="332"/>
        <v>45017</v>
      </c>
      <c r="AW93" s="38">
        <f t="shared" si="332"/>
        <v>45047</v>
      </c>
      <c r="AX93" s="38">
        <f t="shared" si="332"/>
        <v>45078</v>
      </c>
      <c r="AY93" s="38">
        <f t="shared" si="332"/>
        <v>45108</v>
      </c>
      <c r="AZ93" s="38">
        <f t="shared" si="332"/>
        <v>45139</v>
      </c>
      <c r="BA93" s="38">
        <f t="shared" si="332"/>
        <v>45170</v>
      </c>
      <c r="BB93" s="38">
        <f t="shared" si="332"/>
        <v>45200</v>
      </c>
      <c r="BC93" s="38">
        <f t="shared" si="332"/>
        <v>45231</v>
      </c>
      <c r="BD93" s="38">
        <f t="shared" si="332"/>
        <v>45261</v>
      </c>
      <c r="BE93" s="38">
        <f t="shared" si="332"/>
        <v>45292</v>
      </c>
      <c r="BF93" s="38">
        <f t="shared" si="332"/>
        <v>45323</v>
      </c>
      <c r="BG93" s="38">
        <f t="shared" si="332"/>
        <v>45352</v>
      </c>
      <c r="BH93" s="38">
        <f t="shared" si="332"/>
        <v>45383</v>
      </c>
      <c r="BI93" s="43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</row>
    <row r="94" spans="2:106" x14ac:dyDescent="0.3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H94" si="333">Q94+1</f>
        <v>2</v>
      </c>
      <c r="S94" s="49">
        <f t="shared" si="333"/>
        <v>3</v>
      </c>
      <c r="T94" s="49">
        <f t="shared" si="333"/>
        <v>4</v>
      </c>
      <c r="U94" s="49">
        <f t="shared" si="333"/>
        <v>5</v>
      </c>
      <c r="V94" s="49">
        <f t="shared" si="333"/>
        <v>6</v>
      </c>
      <c r="W94" s="49">
        <f t="shared" si="333"/>
        <v>7</v>
      </c>
      <c r="X94" s="49">
        <f t="shared" si="333"/>
        <v>8</v>
      </c>
      <c r="Y94" s="49">
        <f t="shared" si="333"/>
        <v>9</v>
      </c>
      <c r="Z94" s="49">
        <f t="shared" si="333"/>
        <v>10</v>
      </c>
      <c r="AA94" s="49">
        <f t="shared" si="333"/>
        <v>11</v>
      </c>
      <c r="AB94" s="49">
        <f t="shared" si="333"/>
        <v>12</v>
      </c>
      <c r="AC94" s="49">
        <f t="shared" si="333"/>
        <v>13</v>
      </c>
      <c r="AD94" s="49">
        <f t="shared" si="333"/>
        <v>14</v>
      </c>
      <c r="AE94" s="49">
        <f t="shared" si="333"/>
        <v>15</v>
      </c>
      <c r="AF94" s="49">
        <f t="shared" si="333"/>
        <v>16</v>
      </c>
      <c r="AG94" s="49">
        <f t="shared" si="333"/>
        <v>17</v>
      </c>
      <c r="AH94" s="49">
        <f t="shared" si="333"/>
        <v>18</v>
      </c>
      <c r="AI94" s="49">
        <f t="shared" si="333"/>
        <v>19</v>
      </c>
      <c r="AJ94" s="49">
        <f t="shared" si="333"/>
        <v>20</v>
      </c>
      <c r="AK94" s="49">
        <f t="shared" si="333"/>
        <v>21</v>
      </c>
      <c r="AL94" s="49">
        <f t="shared" si="333"/>
        <v>22</v>
      </c>
      <c r="AM94" s="49">
        <f t="shared" si="333"/>
        <v>23</v>
      </c>
      <c r="AN94" s="49">
        <f t="shared" si="333"/>
        <v>24</v>
      </c>
      <c r="AO94" s="49">
        <f t="shared" si="333"/>
        <v>25</v>
      </c>
      <c r="AP94" s="49">
        <f t="shared" si="333"/>
        <v>26</v>
      </c>
      <c r="AQ94" s="49">
        <f t="shared" si="333"/>
        <v>27</v>
      </c>
      <c r="AR94" s="49">
        <f t="shared" si="333"/>
        <v>28</v>
      </c>
      <c r="AS94" s="49">
        <f t="shared" si="333"/>
        <v>29</v>
      </c>
      <c r="AT94" s="49">
        <f t="shared" si="333"/>
        <v>30</v>
      </c>
      <c r="AU94" s="49">
        <f t="shared" si="333"/>
        <v>31</v>
      </c>
      <c r="AV94" s="49">
        <f t="shared" si="333"/>
        <v>32</v>
      </c>
      <c r="AW94" s="49">
        <f t="shared" si="333"/>
        <v>33</v>
      </c>
      <c r="AX94" s="49">
        <f t="shared" si="333"/>
        <v>34</v>
      </c>
      <c r="AY94" s="49">
        <f t="shared" si="333"/>
        <v>35</v>
      </c>
      <c r="AZ94" s="49">
        <f t="shared" si="333"/>
        <v>36</v>
      </c>
      <c r="BA94" s="49">
        <f t="shared" si="333"/>
        <v>37</v>
      </c>
      <c r="BB94" s="49">
        <f t="shared" si="333"/>
        <v>38</v>
      </c>
      <c r="BC94" s="49">
        <f t="shared" si="333"/>
        <v>39</v>
      </c>
      <c r="BD94" s="49">
        <f t="shared" si="333"/>
        <v>40</v>
      </c>
      <c r="BE94" s="49">
        <f t="shared" si="333"/>
        <v>41</v>
      </c>
      <c r="BF94" s="49">
        <f t="shared" si="333"/>
        <v>42</v>
      </c>
      <c r="BG94" s="49">
        <f t="shared" si="333"/>
        <v>43</v>
      </c>
      <c r="BH94" s="49">
        <f t="shared" si="333"/>
        <v>44</v>
      </c>
      <c r="BI94" s="73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</row>
    <row r="95" spans="2:106" x14ac:dyDescent="0.3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f>SUM('Capa Final'!$M$37:$M$38)+SUM('Capa Final'!$M$46:$M$47)</f>
        <v>5776597.7458880041</v>
      </c>
      <c r="BI95" s="20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</row>
    <row r="96" spans="2:106" x14ac:dyDescent="0.3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f>'Capa Final'!$M$37+'Capa Final'!$M$46</f>
        <v>24669.165876999999</v>
      </c>
      <c r="BI96" s="20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</row>
    <row r="97" spans="2:106" x14ac:dyDescent="0.3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34">X95/$B$14</f>
        <v>8.0418303761923427E-3</v>
      </c>
      <c r="Y97" s="46">
        <f t="shared" si="334"/>
        <v>1.2149890870715321E-2</v>
      </c>
      <c r="Z97" s="46">
        <f t="shared" si="334"/>
        <v>1.330531100351697E-2</v>
      </c>
      <c r="AA97" s="46">
        <f t="shared" si="334"/>
        <v>1.7085870371218781E-2</v>
      </c>
      <c r="AB97" s="46">
        <f t="shared" si="334"/>
        <v>1.9814629715780702E-2</v>
      </c>
      <c r="AC97" s="46">
        <f t="shared" si="334"/>
        <v>2.2161074978766546E-2</v>
      </c>
      <c r="AD97" s="46">
        <f t="shared" ref="AD97:AE97" si="335">AD95/$B$14</f>
        <v>2.5156287808966057E-2</v>
      </c>
      <c r="AE97" s="46">
        <f t="shared" si="335"/>
        <v>2.648960612966483E-2</v>
      </c>
      <c r="AF97" s="46">
        <f t="shared" ref="AF97:AG97" si="336">AF95/$B$14</f>
        <v>2.8758436235542379E-2</v>
      </c>
      <c r="AG97" s="46">
        <f t="shared" si="336"/>
        <v>3.0096613946258725E-2</v>
      </c>
      <c r="AH97" s="46">
        <f t="shared" ref="AH97:AI97" si="337">AH95/$B$14</f>
        <v>3.1125497130336119E-2</v>
      </c>
      <c r="AI97" s="46">
        <f t="shared" si="337"/>
        <v>3.2535579596185797E-2</v>
      </c>
      <c r="AJ97" s="46">
        <f t="shared" ref="AJ97:AK97" si="338">AJ95/$B$14</f>
        <v>3.4593801461326984E-2</v>
      </c>
      <c r="AK97" s="46">
        <f t="shared" si="338"/>
        <v>3.4833452232375273E-2</v>
      </c>
      <c r="AL97" s="46">
        <f t="shared" ref="AL97:AM97" si="339">AL95/$B$14</f>
        <v>3.5583184674524891E-2</v>
      </c>
      <c r="AM97" s="46">
        <f t="shared" si="339"/>
        <v>3.5511029439134818E-2</v>
      </c>
      <c r="AN97" s="46">
        <f t="shared" ref="AN97:AO97" si="340">AN95/$B$14</f>
        <v>3.3808498963562257E-2</v>
      </c>
      <c r="AO97" s="46">
        <f t="shared" si="340"/>
        <v>3.5160595490337253E-2</v>
      </c>
      <c r="AP97" s="46">
        <f t="shared" ref="AP97:AQ97" si="341">AP95/$B$14</f>
        <v>3.5409285410529234E-2</v>
      </c>
      <c r="AQ97" s="46">
        <f t="shared" si="341"/>
        <v>3.7063986028108308E-2</v>
      </c>
      <c r="AR97" s="46">
        <f t="shared" ref="AR97:AS97" si="342">AR95/$B$14</f>
        <v>3.6903090588963725E-2</v>
      </c>
      <c r="AS97" s="46">
        <f t="shared" si="342"/>
        <v>3.8665102218545848E-2</v>
      </c>
      <c r="AT97" s="46">
        <f t="shared" ref="AT97:AU97" si="343">AT95/$B$14</f>
        <v>3.9647855576664177E-2</v>
      </c>
      <c r="AU97" s="46">
        <f t="shared" si="343"/>
        <v>3.8982488595859718E-2</v>
      </c>
      <c r="AV97" s="46">
        <f t="shared" ref="AV97:AW97" si="344">AV95/$B$14</f>
        <v>4.0555745022200086E-2</v>
      </c>
      <c r="AW97" s="46">
        <f t="shared" si="344"/>
        <v>4.0490008603371409E-2</v>
      </c>
      <c r="AX97" s="46">
        <f t="shared" ref="AX97:AY97" si="345">AX95/$B$14</f>
        <v>4.1656339641914342E-2</v>
      </c>
      <c r="AY97" s="46">
        <f t="shared" si="345"/>
        <v>4.2372569316114349E-2</v>
      </c>
      <c r="AZ97" s="46">
        <f t="shared" ref="AZ97:BA97" si="346">AZ95/$B$14</f>
        <v>4.328153890552304E-2</v>
      </c>
      <c r="BA97" s="46">
        <f t="shared" si="346"/>
        <v>4.3569720436455357E-2</v>
      </c>
      <c r="BB97" s="46">
        <f t="shared" ref="BB97:BC97" si="347">BB95/$B$14</f>
        <v>4.3621704799835327E-2</v>
      </c>
      <c r="BC97" s="46">
        <f t="shared" si="347"/>
        <v>4.4180047509448074E-2</v>
      </c>
      <c r="BD97" s="46">
        <f t="shared" ref="BD97:BE97" si="348">BD95/$B$14</f>
        <v>4.4396321101097813E-2</v>
      </c>
      <c r="BE97" s="46">
        <f t="shared" si="348"/>
        <v>4.4394216409326274E-2</v>
      </c>
      <c r="BF97" s="46">
        <f t="shared" ref="BF97:BG97" si="349">BF95/$B$14</f>
        <v>4.5048985760902882E-2</v>
      </c>
      <c r="BG97" s="46">
        <f t="shared" si="349"/>
        <v>4.5582394575551959E-2</v>
      </c>
      <c r="BH97" s="46">
        <f t="shared" ref="BH97" si="350">BH95/$B$14</f>
        <v>4.5677831195858866E-2</v>
      </c>
      <c r="BI97" s="46"/>
    </row>
    <row r="98" spans="2:106" x14ac:dyDescent="0.3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BE98" si="351">IF(Q97&gt;VLOOKUP(Q94,$CZ$3:$DB$75,2,0),"Gatilho atingido","Gatilho não atingido")</f>
        <v>Gatilho não atingido</v>
      </c>
      <c r="R98" s="46" t="str">
        <f t="shared" si="351"/>
        <v>Gatilho não atingido</v>
      </c>
      <c r="S98" s="46" t="str">
        <f t="shared" si="351"/>
        <v>Gatilho não atingido</v>
      </c>
      <c r="T98" s="46" t="str">
        <f t="shared" si="351"/>
        <v>Gatilho não atingido</v>
      </c>
      <c r="U98" s="46" t="str">
        <f t="shared" si="351"/>
        <v>Gatilho não atingido</v>
      </c>
      <c r="V98" s="46" t="str">
        <f t="shared" si="351"/>
        <v>Gatilho não atingido</v>
      </c>
      <c r="W98" s="46" t="str">
        <f t="shared" si="351"/>
        <v>Gatilho não atingido</v>
      </c>
      <c r="X98" s="46" t="str">
        <f t="shared" si="351"/>
        <v>Gatilho não atingido</v>
      </c>
      <c r="Y98" s="46" t="str">
        <f t="shared" si="351"/>
        <v>Gatilho não atingido</v>
      </c>
      <c r="Z98" s="46" t="str">
        <f t="shared" si="351"/>
        <v>Gatilho não atingido</v>
      </c>
      <c r="AA98" s="46" t="str">
        <f t="shared" si="351"/>
        <v>Gatilho não atingido</v>
      </c>
      <c r="AB98" s="46" t="str">
        <f t="shared" si="351"/>
        <v>Gatilho não atingido</v>
      </c>
      <c r="AC98" s="46" t="str">
        <f t="shared" si="351"/>
        <v>Gatilho não atingido</v>
      </c>
      <c r="AD98" s="46" t="str">
        <f t="shared" si="351"/>
        <v>Gatilho não atingido</v>
      </c>
      <c r="AE98" s="46" t="str">
        <f t="shared" si="351"/>
        <v>Gatilho não atingido</v>
      </c>
      <c r="AF98" s="46" t="str">
        <f t="shared" si="351"/>
        <v>Gatilho não atingido</v>
      </c>
      <c r="AG98" s="46" t="str">
        <f t="shared" si="351"/>
        <v>Gatilho não atingido</v>
      </c>
      <c r="AH98" s="46" t="str">
        <f t="shared" si="351"/>
        <v>Gatilho não atingido</v>
      </c>
      <c r="AI98" s="46" t="str">
        <f t="shared" si="351"/>
        <v>Gatilho não atingido</v>
      </c>
      <c r="AJ98" s="46" t="str">
        <f t="shared" si="351"/>
        <v>Gatilho não atingido</v>
      </c>
      <c r="AK98" s="46" t="str">
        <f t="shared" si="351"/>
        <v>Gatilho não atingido</v>
      </c>
      <c r="AL98" s="46" t="str">
        <f t="shared" si="351"/>
        <v>Gatilho não atingido</v>
      </c>
      <c r="AM98" s="46" t="str">
        <f t="shared" si="351"/>
        <v>Gatilho não atingido</v>
      </c>
      <c r="AN98" s="46" t="str">
        <f t="shared" si="351"/>
        <v>Gatilho não atingido</v>
      </c>
      <c r="AO98" s="46" t="str">
        <f t="shared" si="351"/>
        <v>Gatilho não atingido</v>
      </c>
      <c r="AP98" s="46" t="str">
        <f t="shared" si="351"/>
        <v>Gatilho não atingido</v>
      </c>
      <c r="AQ98" s="46" t="str">
        <f t="shared" si="351"/>
        <v>Gatilho não atingido</v>
      </c>
      <c r="AR98" s="46" t="str">
        <f t="shared" si="351"/>
        <v>Gatilho não atingido</v>
      </c>
      <c r="AS98" s="46" t="str">
        <f t="shared" si="351"/>
        <v>Gatilho não atingido</v>
      </c>
      <c r="AT98" s="46" t="str">
        <f t="shared" si="351"/>
        <v>Gatilho não atingido</v>
      </c>
      <c r="AU98" s="46" t="str">
        <f t="shared" si="351"/>
        <v>Gatilho não atingido</v>
      </c>
      <c r="AV98" s="46" t="str">
        <f t="shared" si="351"/>
        <v>Gatilho não atingido</v>
      </c>
      <c r="AW98" s="46" t="str">
        <f t="shared" si="351"/>
        <v>Gatilho não atingido</v>
      </c>
      <c r="AX98" s="46" t="str">
        <f t="shared" si="351"/>
        <v>Gatilho não atingido</v>
      </c>
      <c r="AY98" s="46" t="str">
        <f t="shared" si="351"/>
        <v>Gatilho não atingido</v>
      </c>
      <c r="AZ98" s="46" t="str">
        <f t="shared" si="351"/>
        <v>Gatilho não atingido</v>
      </c>
      <c r="BA98" s="46" t="str">
        <f t="shared" si="351"/>
        <v>Gatilho não atingido</v>
      </c>
      <c r="BB98" s="46" t="str">
        <f t="shared" si="351"/>
        <v>Gatilho não atingido</v>
      </c>
      <c r="BC98" s="46" t="str">
        <f t="shared" si="351"/>
        <v>Gatilho não atingido</v>
      </c>
      <c r="BD98" s="46" t="str">
        <f t="shared" si="351"/>
        <v>Gatilho não atingido</v>
      </c>
      <c r="BE98" s="46" t="str">
        <f t="shared" si="351"/>
        <v>Gatilho não atingido</v>
      </c>
      <c r="BF98" s="46" t="str">
        <f t="shared" ref="BF98:BG98" si="352">IF(BF97&gt;VLOOKUP(BF94,$CZ$3:$DB$75,2,0),"Gatilho atingido","Gatilho não atingido")</f>
        <v>Gatilho não atingido</v>
      </c>
      <c r="BG98" s="46" t="str">
        <f t="shared" si="352"/>
        <v>Gatilho não atingido</v>
      </c>
      <c r="BH98" s="46" t="str">
        <f t="shared" ref="BH98" si="353">IF(BH97&gt;VLOOKUP(BH94,$CZ$3:$DB$75,2,0),"Gatilho atingido","Gatilho não atingido")</f>
        <v>Gatilho não atingido</v>
      </c>
      <c r="BI98" s="46"/>
    </row>
    <row r="99" spans="2:106" x14ac:dyDescent="0.3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BE99" si="354">IF(Q97&gt;VLOOKUP(Q94,$CZ$3:$DB$75,3,0),"Gatilho atingido","Gatilho não atingido")</f>
        <v>Gatilho não atingido</v>
      </c>
      <c r="R99" s="46" t="str">
        <f t="shared" si="354"/>
        <v>Gatilho não atingido</v>
      </c>
      <c r="S99" s="46" t="str">
        <f t="shared" si="354"/>
        <v>Gatilho não atingido</v>
      </c>
      <c r="T99" s="46" t="str">
        <f t="shared" si="354"/>
        <v>Gatilho não atingido</v>
      </c>
      <c r="U99" s="46" t="str">
        <f t="shared" si="354"/>
        <v>Gatilho não atingido</v>
      </c>
      <c r="V99" s="46" t="str">
        <f t="shared" si="354"/>
        <v>Gatilho não atingido</v>
      </c>
      <c r="W99" s="46" t="str">
        <f t="shared" si="354"/>
        <v>Gatilho não atingido</v>
      </c>
      <c r="X99" s="46" t="str">
        <f t="shared" si="354"/>
        <v>Gatilho não atingido</v>
      </c>
      <c r="Y99" s="46" t="str">
        <f t="shared" si="354"/>
        <v>Gatilho não atingido</v>
      </c>
      <c r="Z99" s="46" t="str">
        <f t="shared" si="354"/>
        <v>Gatilho não atingido</v>
      </c>
      <c r="AA99" s="46" t="str">
        <f t="shared" si="354"/>
        <v>Gatilho não atingido</v>
      </c>
      <c r="AB99" s="46" t="str">
        <f t="shared" si="354"/>
        <v>Gatilho não atingido</v>
      </c>
      <c r="AC99" s="46" t="str">
        <f t="shared" si="354"/>
        <v>Gatilho não atingido</v>
      </c>
      <c r="AD99" s="46" t="str">
        <f t="shared" si="354"/>
        <v>Gatilho não atingido</v>
      </c>
      <c r="AE99" s="46" t="str">
        <f t="shared" si="354"/>
        <v>Gatilho não atingido</v>
      </c>
      <c r="AF99" s="46" t="str">
        <f t="shared" si="354"/>
        <v>Gatilho não atingido</v>
      </c>
      <c r="AG99" s="46" t="str">
        <f t="shared" si="354"/>
        <v>Gatilho não atingido</v>
      </c>
      <c r="AH99" s="46" t="str">
        <f t="shared" si="354"/>
        <v>Gatilho não atingido</v>
      </c>
      <c r="AI99" s="46" t="str">
        <f t="shared" si="354"/>
        <v>Gatilho não atingido</v>
      </c>
      <c r="AJ99" s="46" t="str">
        <f t="shared" si="354"/>
        <v>Gatilho não atingido</v>
      </c>
      <c r="AK99" s="46" t="str">
        <f t="shared" si="354"/>
        <v>Gatilho não atingido</v>
      </c>
      <c r="AL99" s="46" t="str">
        <f t="shared" si="354"/>
        <v>Gatilho não atingido</v>
      </c>
      <c r="AM99" s="46" t="str">
        <f t="shared" si="354"/>
        <v>Gatilho não atingido</v>
      </c>
      <c r="AN99" s="46" t="str">
        <f t="shared" si="354"/>
        <v>Gatilho não atingido</v>
      </c>
      <c r="AO99" s="46" t="str">
        <f t="shared" si="354"/>
        <v>Gatilho não atingido</v>
      </c>
      <c r="AP99" s="46" t="str">
        <f t="shared" si="354"/>
        <v>Gatilho não atingido</v>
      </c>
      <c r="AQ99" s="46" t="str">
        <f t="shared" si="354"/>
        <v>Gatilho não atingido</v>
      </c>
      <c r="AR99" s="46" t="str">
        <f t="shared" si="354"/>
        <v>Gatilho não atingido</v>
      </c>
      <c r="AS99" s="46" t="str">
        <f t="shared" si="354"/>
        <v>Gatilho não atingido</v>
      </c>
      <c r="AT99" s="46" t="str">
        <f t="shared" si="354"/>
        <v>Gatilho não atingido</v>
      </c>
      <c r="AU99" s="46" t="str">
        <f t="shared" si="354"/>
        <v>Gatilho não atingido</v>
      </c>
      <c r="AV99" s="46" t="str">
        <f t="shared" si="354"/>
        <v>Gatilho não atingido</v>
      </c>
      <c r="AW99" s="46" t="str">
        <f t="shared" si="354"/>
        <v>Gatilho não atingido</v>
      </c>
      <c r="AX99" s="46" t="str">
        <f t="shared" si="354"/>
        <v>Gatilho não atingido</v>
      </c>
      <c r="AY99" s="46" t="str">
        <f t="shared" si="354"/>
        <v>Gatilho não atingido</v>
      </c>
      <c r="AZ99" s="46" t="str">
        <f t="shared" si="354"/>
        <v>Gatilho não atingido</v>
      </c>
      <c r="BA99" s="46" t="str">
        <f t="shared" si="354"/>
        <v>Gatilho não atingido</v>
      </c>
      <c r="BB99" s="46" t="str">
        <f t="shared" si="354"/>
        <v>Gatilho não atingido</v>
      </c>
      <c r="BC99" s="46" t="str">
        <f t="shared" si="354"/>
        <v>Gatilho não atingido</v>
      </c>
      <c r="BD99" s="46" t="str">
        <f t="shared" si="354"/>
        <v>Gatilho não atingido</v>
      </c>
      <c r="BE99" s="46" t="str">
        <f t="shared" si="354"/>
        <v>Gatilho não atingido</v>
      </c>
      <c r="BF99" s="46" t="str">
        <f t="shared" ref="BF99:BG99" si="355">IF(BF97&gt;VLOOKUP(BF94,$CZ$3:$DB$75,3,0),"Gatilho atingido","Gatilho não atingido")</f>
        <v>Gatilho não atingido</v>
      </c>
      <c r="BG99" s="46" t="str">
        <f t="shared" si="355"/>
        <v>Gatilho não atingido</v>
      </c>
      <c r="BH99" s="46" t="str">
        <f t="shared" ref="BH99" si="356">IF(BH97&gt;VLOOKUP(BH94,$CZ$3:$DB$75,3,0),"Gatilho atingido","Gatilho não atingido")</f>
        <v>Gatilho não atingido</v>
      </c>
      <c r="BI99" s="46"/>
    </row>
    <row r="100" spans="2:106" x14ac:dyDescent="0.3">
      <c r="DA100" s="67"/>
      <c r="DB100" s="67"/>
    </row>
    <row r="101" spans="2:106" x14ac:dyDescent="0.3">
      <c r="F101" s="13"/>
      <c r="G101" s="102" t="s">
        <v>116</v>
      </c>
      <c r="H101" s="102"/>
      <c r="I101" s="102"/>
      <c r="J101" s="102"/>
      <c r="K101" s="102"/>
      <c r="L101" s="102"/>
      <c r="M101" s="102"/>
      <c r="N101" s="102"/>
      <c r="O101" s="102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71"/>
    </row>
    <row r="102" spans="2:106" x14ac:dyDescent="0.3">
      <c r="F102" s="37" t="s">
        <v>170</v>
      </c>
      <c r="G102" s="38">
        <v>43770</v>
      </c>
      <c r="H102" s="38">
        <f t="shared" ref="H102" si="357">EDATE(G102,1)</f>
        <v>43800</v>
      </c>
      <c r="I102" s="38">
        <f t="shared" ref="I102" si="358">EDATE(H102,1)</f>
        <v>43831</v>
      </c>
      <c r="J102" s="38">
        <f t="shared" ref="J102" si="359">EDATE(I102,1)</f>
        <v>43862</v>
      </c>
      <c r="K102" s="38">
        <f t="shared" ref="K102" si="360">EDATE(J102,1)</f>
        <v>43891</v>
      </c>
      <c r="L102" s="38">
        <f t="shared" ref="L102" si="361">EDATE(K102,1)</f>
        <v>43922</v>
      </c>
      <c r="M102" s="38">
        <f t="shared" ref="M102" si="362">EDATE(L102,1)</f>
        <v>43952</v>
      </c>
      <c r="N102" s="38">
        <f t="shared" ref="N102" si="363">EDATE(M102,1)</f>
        <v>43983</v>
      </c>
      <c r="O102" s="38">
        <f t="shared" ref="O102" si="364">EDATE(N102,1)</f>
        <v>44013</v>
      </c>
      <c r="P102" s="38">
        <f t="shared" ref="P102:U102" si="365">EDATE(O102,1)</f>
        <v>44044</v>
      </c>
      <c r="Q102" s="38">
        <f t="shared" si="365"/>
        <v>44075</v>
      </c>
      <c r="R102" s="38">
        <f t="shared" si="365"/>
        <v>44105</v>
      </c>
      <c r="S102" s="38">
        <f t="shared" si="365"/>
        <v>44136</v>
      </c>
      <c r="T102" s="38">
        <f t="shared" si="365"/>
        <v>44166</v>
      </c>
      <c r="U102" s="38">
        <f t="shared" si="365"/>
        <v>44197</v>
      </c>
      <c r="V102" s="38">
        <f t="shared" ref="V102:BH102" si="366">EDATE(U102,1)</f>
        <v>44228</v>
      </c>
      <c r="W102" s="38">
        <f t="shared" si="366"/>
        <v>44256</v>
      </c>
      <c r="X102" s="38">
        <f t="shared" si="366"/>
        <v>44287</v>
      </c>
      <c r="Y102" s="38">
        <f t="shared" si="366"/>
        <v>44317</v>
      </c>
      <c r="Z102" s="38">
        <f t="shared" si="366"/>
        <v>44348</v>
      </c>
      <c r="AA102" s="38">
        <f t="shared" si="366"/>
        <v>44378</v>
      </c>
      <c r="AB102" s="38">
        <f t="shared" si="366"/>
        <v>44409</v>
      </c>
      <c r="AC102" s="38">
        <f t="shared" si="366"/>
        <v>44440</v>
      </c>
      <c r="AD102" s="38">
        <f t="shared" si="366"/>
        <v>44470</v>
      </c>
      <c r="AE102" s="38">
        <f t="shared" si="366"/>
        <v>44501</v>
      </c>
      <c r="AF102" s="38">
        <f t="shared" si="366"/>
        <v>44531</v>
      </c>
      <c r="AG102" s="38">
        <f t="shared" si="366"/>
        <v>44562</v>
      </c>
      <c r="AH102" s="38">
        <f t="shared" si="366"/>
        <v>44593</v>
      </c>
      <c r="AI102" s="38">
        <f t="shared" si="366"/>
        <v>44621</v>
      </c>
      <c r="AJ102" s="38">
        <f t="shared" si="366"/>
        <v>44652</v>
      </c>
      <c r="AK102" s="38">
        <f t="shared" si="366"/>
        <v>44682</v>
      </c>
      <c r="AL102" s="38">
        <f t="shared" si="366"/>
        <v>44713</v>
      </c>
      <c r="AM102" s="38">
        <f t="shared" si="366"/>
        <v>44743</v>
      </c>
      <c r="AN102" s="38">
        <f t="shared" si="366"/>
        <v>44774</v>
      </c>
      <c r="AO102" s="38">
        <f t="shared" si="366"/>
        <v>44805</v>
      </c>
      <c r="AP102" s="38">
        <f t="shared" si="366"/>
        <v>44835</v>
      </c>
      <c r="AQ102" s="38">
        <f t="shared" si="366"/>
        <v>44866</v>
      </c>
      <c r="AR102" s="38">
        <f t="shared" si="366"/>
        <v>44896</v>
      </c>
      <c r="AS102" s="38">
        <f t="shared" si="366"/>
        <v>44927</v>
      </c>
      <c r="AT102" s="38">
        <f t="shared" si="366"/>
        <v>44958</v>
      </c>
      <c r="AU102" s="38">
        <f t="shared" si="366"/>
        <v>44986</v>
      </c>
      <c r="AV102" s="38">
        <f t="shared" si="366"/>
        <v>45017</v>
      </c>
      <c r="AW102" s="38">
        <f t="shared" si="366"/>
        <v>45047</v>
      </c>
      <c r="AX102" s="38">
        <f t="shared" si="366"/>
        <v>45078</v>
      </c>
      <c r="AY102" s="38">
        <f t="shared" si="366"/>
        <v>45108</v>
      </c>
      <c r="AZ102" s="38">
        <f t="shared" si="366"/>
        <v>45139</v>
      </c>
      <c r="BA102" s="38">
        <f t="shared" si="366"/>
        <v>45170</v>
      </c>
      <c r="BB102" s="38">
        <f t="shared" si="366"/>
        <v>45200</v>
      </c>
      <c r="BC102" s="38">
        <f t="shared" si="366"/>
        <v>45231</v>
      </c>
      <c r="BD102" s="38">
        <f t="shared" si="366"/>
        <v>45261</v>
      </c>
      <c r="BE102" s="38">
        <f t="shared" si="366"/>
        <v>45292</v>
      </c>
      <c r="BF102" s="38">
        <f t="shared" si="366"/>
        <v>45323</v>
      </c>
      <c r="BG102" s="38">
        <f t="shared" si="366"/>
        <v>45352</v>
      </c>
      <c r="BH102" s="38">
        <f t="shared" si="366"/>
        <v>45383</v>
      </c>
      <c r="BI102" s="43"/>
    </row>
    <row r="103" spans="2:106" x14ac:dyDescent="0.3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H103" si="367">R103+1</f>
        <v>2</v>
      </c>
      <c r="T103" s="49">
        <f t="shared" si="367"/>
        <v>3</v>
      </c>
      <c r="U103" s="49">
        <f t="shared" si="367"/>
        <v>4</v>
      </c>
      <c r="V103" s="49">
        <f t="shared" si="367"/>
        <v>5</v>
      </c>
      <c r="W103" s="49">
        <f t="shared" si="367"/>
        <v>6</v>
      </c>
      <c r="X103" s="49">
        <f t="shared" si="367"/>
        <v>7</v>
      </c>
      <c r="Y103" s="49">
        <f t="shared" si="367"/>
        <v>8</v>
      </c>
      <c r="Z103" s="49">
        <f t="shared" si="367"/>
        <v>9</v>
      </c>
      <c r="AA103" s="49">
        <f t="shared" si="367"/>
        <v>10</v>
      </c>
      <c r="AB103" s="49">
        <f t="shared" si="367"/>
        <v>11</v>
      </c>
      <c r="AC103" s="49">
        <f t="shared" si="367"/>
        <v>12</v>
      </c>
      <c r="AD103" s="49">
        <f t="shared" si="367"/>
        <v>13</v>
      </c>
      <c r="AE103" s="49">
        <f t="shared" si="367"/>
        <v>14</v>
      </c>
      <c r="AF103" s="49">
        <f t="shared" si="367"/>
        <v>15</v>
      </c>
      <c r="AG103" s="49">
        <f t="shared" si="367"/>
        <v>16</v>
      </c>
      <c r="AH103" s="49">
        <f t="shared" si="367"/>
        <v>17</v>
      </c>
      <c r="AI103" s="49">
        <f t="shared" si="367"/>
        <v>18</v>
      </c>
      <c r="AJ103" s="49">
        <f t="shared" si="367"/>
        <v>19</v>
      </c>
      <c r="AK103" s="49">
        <f t="shared" si="367"/>
        <v>20</v>
      </c>
      <c r="AL103" s="49">
        <f t="shared" si="367"/>
        <v>21</v>
      </c>
      <c r="AM103" s="49">
        <f t="shared" si="367"/>
        <v>22</v>
      </c>
      <c r="AN103" s="49">
        <f t="shared" si="367"/>
        <v>23</v>
      </c>
      <c r="AO103" s="49">
        <f t="shared" si="367"/>
        <v>24</v>
      </c>
      <c r="AP103" s="49">
        <f t="shared" si="367"/>
        <v>25</v>
      </c>
      <c r="AQ103" s="49">
        <f t="shared" si="367"/>
        <v>26</v>
      </c>
      <c r="AR103" s="49">
        <f t="shared" si="367"/>
        <v>27</v>
      </c>
      <c r="AS103" s="49">
        <f t="shared" si="367"/>
        <v>28</v>
      </c>
      <c r="AT103" s="49">
        <f t="shared" si="367"/>
        <v>29</v>
      </c>
      <c r="AU103" s="49">
        <f t="shared" si="367"/>
        <v>30</v>
      </c>
      <c r="AV103" s="49">
        <f t="shared" si="367"/>
        <v>31</v>
      </c>
      <c r="AW103" s="49">
        <f t="shared" si="367"/>
        <v>32</v>
      </c>
      <c r="AX103" s="49">
        <f t="shared" si="367"/>
        <v>33</v>
      </c>
      <c r="AY103" s="49">
        <f t="shared" si="367"/>
        <v>34</v>
      </c>
      <c r="AZ103" s="49">
        <f t="shared" si="367"/>
        <v>35</v>
      </c>
      <c r="BA103" s="49">
        <f t="shared" si="367"/>
        <v>36</v>
      </c>
      <c r="BB103" s="49">
        <f t="shared" si="367"/>
        <v>37</v>
      </c>
      <c r="BC103" s="49">
        <f t="shared" si="367"/>
        <v>38</v>
      </c>
      <c r="BD103" s="49">
        <f t="shared" si="367"/>
        <v>39</v>
      </c>
      <c r="BE103" s="49">
        <f t="shared" si="367"/>
        <v>40</v>
      </c>
      <c r="BF103" s="49">
        <f t="shared" si="367"/>
        <v>41</v>
      </c>
      <c r="BG103" s="49">
        <f t="shared" si="367"/>
        <v>42</v>
      </c>
      <c r="BH103" s="49">
        <f t="shared" si="367"/>
        <v>43</v>
      </c>
      <c r="BI103" s="73"/>
    </row>
    <row r="104" spans="2:106" x14ac:dyDescent="0.3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f>SUM('Capa Final'!$N$37:$N$38)+SUM('Capa Final'!$N$46:$N$47)</f>
        <v>5304605.8986360002</v>
      </c>
      <c r="BI104" s="20"/>
    </row>
    <row r="105" spans="2:106" x14ac:dyDescent="0.3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f>'Capa Final'!$N$37+'Capa Final'!$N$46</f>
        <v>50404.994587999994</v>
      </c>
      <c r="BI105" s="20"/>
    </row>
    <row r="106" spans="2:106" x14ac:dyDescent="0.3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68">X104/$B$15</f>
        <v>6.6698870567576648E-3</v>
      </c>
      <c r="Y106" s="46">
        <f t="shared" si="368"/>
        <v>1.0843428583943202E-2</v>
      </c>
      <c r="Z106" s="46">
        <f t="shared" si="368"/>
        <v>1.4695662085907986E-2</v>
      </c>
      <c r="AA106" s="46">
        <f t="shared" si="368"/>
        <v>1.4155079031436096E-2</v>
      </c>
      <c r="AB106" s="46">
        <f t="shared" si="368"/>
        <v>1.8145672345430228E-2</v>
      </c>
      <c r="AC106" s="46">
        <f t="shared" si="368"/>
        <v>2.0767469058194064E-2</v>
      </c>
      <c r="AD106" s="46">
        <f t="shared" ref="AD106:AE106" si="369">AD104/$B$15</f>
        <v>2.4038016088618424E-2</v>
      </c>
      <c r="AE106" s="46">
        <f t="shared" si="369"/>
        <v>2.5751747910187636E-2</v>
      </c>
      <c r="AF106" s="46">
        <f t="shared" ref="AF106:AG106" si="370">AF104/$B$15</f>
        <v>2.7248621050593648E-2</v>
      </c>
      <c r="AG106" s="46">
        <f t="shared" si="370"/>
        <v>2.9119785553657518E-2</v>
      </c>
      <c r="AH106" s="46">
        <f t="shared" ref="AH106:AI106" si="371">AH104/$B$15</f>
        <v>3.084530260813248E-2</v>
      </c>
      <c r="AI106" s="46">
        <f t="shared" si="371"/>
        <v>3.2114259198156823E-2</v>
      </c>
      <c r="AJ106" s="46">
        <f t="shared" ref="AJ106:AK106" si="372">AJ104/$B$15</f>
        <v>3.2903937519020605E-2</v>
      </c>
      <c r="AK106" s="46">
        <f t="shared" si="372"/>
        <v>3.3778177385213576E-2</v>
      </c>
      <c r="AL106" s="46">
        <f t="shared" ref="AL106:AM106" si="373">AL104/$B$15</f>
        <v>3.5139547208532816E-2</v>
      </c>
      <c r="AM106" s="46">
        <f t="shared" si="373"/>
        <v>3.6622251051876026E-2</v>
      </c>
      <c r="AN106" s="46">
        <f t="shared" ref="AN106:AO106" si="374">AN104/$B$15</f>
        <v>3.4253984682711777E-2</v>
      </c>
      <c r="AO106" s="46">
        <f t="shared" si="374"/>
        <v>3.4341286145520129E-2</v>
      </c>
      <c r="AP106" s="46">
        <f t="shared" ref="AP106:AQ106" si="375">AP104/$B$15</f>
        <v>3.4433469267226721E-2</v>
      </c>
      <c r="AQ106" s="46">
        <f t="shared" si="375"/>
        <v>3.5535249571967409E-2</v>
      </c>
      <c r="AR106" s="46">
        <f t="shared" ref="AR106:AS106" si="376">AR104/$B$15</f>
        <v>3.6580452660382186E-2</v>
      </c>
      <c r="AS106" s="46">
        <f t="shared" si="376"/>
        <v>3.7156426354312599E-2</v>
      </c>
      <c r="AT106" s="46">
        <f t="shared" ref="AT106:AU106" si="377">AT104/$B$15</f>
        <v>3.7802489507961598E-2</v>
      </c>
      <c r="AU106" s="46">
        <f t="shared" si="377"/>
        <v>3.6709966231409694E-2</v>
      </c>
      <c r="AV106" s="46">
        <f t="shared" ref="AV106:AW106" si="378">AV104/$B$15</f>
        <v>3.8030743884010197E-2</v>
      </c>
      <c r="AW106" s="46">
        <f t="shared" si="378"/>
        <v>3.7641578661737209E-2</v>
      </c>
      <c r="AX106" s="46">
        <f t="shared" ref="AX106:AY106" si="379">AX104/$B$15</f>
        <v>3.8360970653657053E-2</v>
      </c>
      <c r="AY106" s="46">
        <f t="shared" si="379"/>
        <v>3.8788248420481057E-2</v>
      </c>
      <c r="AZ106" s="46">
        <f t="shared" ref="AZ106:BA106" si="380">AZ104/$B$15</f>
        <v>3.9258214981498687E-2</v>
      </c>
      <c r="BA106" s="46">
        <f t="shared" si="380"/>
        <v>3.9785840118569497E-2</v>
      </c>
      <c r="BB106" s="46">
        <f t="shared" ref="BB106:BC106" si="381">BB104/$B$15</f>
        <v>4.0380628801925646E-2</v>
      </c>
      <c r="BC106" s="46">
        <f t="shared" si="381"/>
        <v>4.0857979670017322E-2</v>
      </c>
      <c r="BD106" s="46">
        <f t="shared" ref="BD106" si="382">BD104/$B$15</f>
        <v>4.1092594017112037E-2</v>
      </c>
      <c r="BE106" s="46">
        <f>BE104/$B$15</f>
        <v>4.1477983093511861E-2</v>
      </c>
      <c r="BF106" s="46">
        <f>BF104/$B$15</f>
        <v>4.1800126983919834E-2</v>
      </c>
      <c r="BG106" s="46">
        <f>BG104/$B$15</f>
        <v>4.2658067869498675E-2</v>
      </c>
      <c r="BH106" s="46">
        <f>BH104/$B$15</f>
        <v>4.2785764413306282E-2</v>
      </c>
      <c r="BI106" s="46"/>
    </row>
    <row r="107" spans="2:106" x14ac:dyDescent="0.3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BE107" si="383">IF(R106&gt;VLOOKUP(R103,$CZ$3:$DB$75,2,0),"Gatilho atingido","Gatilho não atingido")</f>
        <v>#DIV/0!</v>
      </c>
      <c r="S107" s="46" t="e">
        <f t="shared" si="383"/>
        <v>#DIV/0!</v>
      </c>
      <c r="T107" s="46" t="e">
        <f t="shared" si="383"/>
        <v>#DIV/0!</v>
      </c>
      <c r="U107" s="46" t="str">
        <f t="shared" si="383"/>
        <v>Gatilho não atingido</v>
      </c>
      <c r="V107" s="46" t="str">
        <f t="shared" si="383"/>
        <v>Gatilho não atingido</v>
      </c>
      <c r="W107" s="46" t="str">
        <f t="shared" si="383"/>
        <v>Gatilho não atingido</v>
      </c>
      <c r="X107" s="46" t="str">
        <f t="shared" si="383"/>
        <v>Gatilho não atingido</v>
      </c>
      <c r="Y107" s="46" t="str">
        <f t="shared" si="383"/>
        <v>Gatilho não atingido</v>
      </c>
      <c r="Z107" s="46" t="str">
        <f t="shared" si="383"/>
        <v>Gatilho não atingido</v>
      </c>
      <c r="AA107" s="46" t="str">
        <f t="shared" si="383"/>
        <v>Gatilho não atingido</v>
      </c>
      <c r="AB107" s="46" t="str">
        <f t="shared" si="383"/>
        <v>Gatilho não atingido</v>
      </c>
      <c r="AC107" s="46" t="str">
        <f t="shared" si="383"/>
        <v>Gatilho não atingido</v>
      </c>
      <c r="AD107" s="46" t="str">
        <f t="shared" si="383"/>
        <v>Gatilho não atingido</v>
      </c>
      <c r="AE107" s="46" t="str">
        <f t="shared" si="383"/>
        <v>Gatilho não atingido</v>
      </c>
      <c r="AF107" s="46" t="str">
        <f t="shared" si="383"/>
        <v>Gatilho não atingido</v>
      </c>
      <c r="AG107" s="46" t="str">
        <f t="shared" si="383"/>
        <v>Gatilho não atingido</v>
      </c>
      <c r="AH107" s="46" t="str">
        <f t="shared" si="383"/>
        <v>Gatilho não atingido</v>
      </c>
      <c r="AI107" s="46" t="str">
        <f t="shared" si="383"/>
        <v>Gatilho não atingido</v>
      </c>
      <c r="AJ107" s="46" t="str">
        <f t="shared" si="383"/>
        <v>Gatilho não atingido</v>
      </c>
      <c r="AK107" s="46" t="str">
        <f t="shared" si="383"/>
        <v>Gatilho não atingido</v>
      </c>
      <c r="AL107" s="46" t="str">
        <f t="shared" si="383"/>
        <v>Gatilho não atingido</v>
      </c>
      <c r="AM107" s="46" t="str">
        <f t="shared" si="383"/>
        <v>Gatilho não atingido</v>
      </c>
      <c r="AN107" s="46" t="str">
        <f t="shared" si="383"/>
        <v>Gatilho não atingido</v>
      </c>
      <c r="AO107" s="46" t="str">
        <f t="shared" si="383"/>
        <v>Gatilho não atingido</v>
      </c>
      <c r="AP107" s="46" t="str">
        <f t="shared" si="383"/>
        <v>Gatilho não atingido</v>
      </c>
      <c r="AQ107" s="46" t="str">
        <f t="shared" si="383"/>
        <v>Gatilho não atingido</v>
      </c>
      <c r="AR107" s="46" t="str">
        <f t="shared" si="383"/>
        <v>Gatilho não atingido</v>
      </c>
      <c r="AS107" s="46" t="str">
        <f t="shared" si="383"/>
        <v>Gatilho não atingido</v>
      </c>
      <c r="AT107" s="46" t="str">
        <f t="shared" si="383"/>
        <v>Gatilho não atingido</v>
      </c>
      <c r="AU107" s="46" t="str">
        <f t="shared" si="383"/>
        <v>Gatilho não atingido</v>
      </c>
      <c r="AV107" s="46" t="str">
        <f t="shared" si="383"/>
        <v>Gatilho não atingido</v>
      </c>
      <c r="AW107" s="46" t="str">
        <f t="shared" si="383"/>
        <v>Gatilho não atingido</v>
      </c>
      <c r="AX107" s="46" t="str">
        <f t="shared" si="383"/>
        <v>Gatilho não atingido</v>
      </c>
      <c r="AY107" s="46" t="str">
        <f t="shared" si="383"/>
        <v>Gatilho não atingido</v>
      </c>
      <c r="AZ107" s="46" t="str">
        <f t="shared" si="383"/>
        <v>Gatilho não atingido</v>
      </c>
      <c r="BA107" s="46" t="str">
        <f t="shared" si="383"/>
        <v>Gatilho não atingido</v>
      </c>
      <c r="BB107" s="46" t="str">
        <f t="shared" si="383"/>
        <v>Gatilho não atingido</v>
      </c>
      <c r="BC107" s="46" t="str">
        <f t="shared" si="383"/>
        <v>Gatilho não atingido</v>
      </c>
      <c r="BD107" s="46" t="str">
        <f t="shared" si="383"/>
        <v>Gatilho não atingido</v>
      </c>
      <c r="BE107" s="46" t="str">
        <f t="shared" si="383"/>
        <v>Gatilho não atingido</v>
      </c>
      <c r="BF107" s="46" t="str">
        <f t="shared" ref="BF107:BG107" si="384">IF(BF106&gt;VLOOKUP(BF103,$CZ$3:$DB$75,2,0),"Gatilho atingido","Gatilho não atingido")</f>
        <v>Gatilho não atingido</v>
      </c>
      <c r="BG107" s="46" t="str">
        <f t="shared" si="384"/>
        <v>Gatilho não atingido</v>
      </c>
      <c r="BH107" s="46" t="str">
        <f t="shared" ref="BH107" si="385">IF(BH106&gt;VLOOKUP(BH103,$CZ$3:$DB$75,2,0),"Gatilho atingido","Gatilho não atingido")</f>
        <v>Gatilho não atingido</v>
      </c>
      <c r="BI107" s="46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</row>
    <row r="108" spans="2:106" x14ac:dyDescent="0.3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BE108" si="386">IF(R106&gt;VLOOKUP(R103,$CZ$3:$DB$75,3,0),"Gatilho atingido","Gatilho não atingido")</f>
        <v>#DIV/0!</v>
      </c>
      <c r="S108" s="46" t="e">
        <f t="shared" si="386"/>
        <v>#DIV/0!</v>
      </c>
      <c r="T108" s="46" t="e">
        <f t="shared" si="386"/>
        <v>#DIV/0!</v>
      </c>
      <c r="U108" s="46" t="str">
        <f t="shared" si="386"/>
        <v>Gatilho não atingido</v>
      </c>
      <c r="V108" s="46" t="str">
        <f t="shared" si="386"/>
        <v>Gatilho não atingido</v>
      </c>
      <c r="W108" s="46" t="str">
        <f t="shared" si="386"/>
        <v>Gatilho não atingido</v>
      </c>
      <c r="X108" s="46" t="str">
        <f t="shared" si="386"/>
        <v>Gatilho não atingido</v>
      </c>
      <c r="Y108" s="46" t="str">
        <f t="shared" si="386"/>
        <v>Gatilho não atingido</v>
      </c>
      <c r="Z108" s="46" t="str">
        <f t="shared" si="386"/>
        <v>Gatilho não atingido</v>
      </c>
      <c r="AA108" s="46" t="str">
        <f t="shared" si="386"/>
        <v>Gatilho não atingido</v>
      </c>
      <c r="AB108" s="46" t="str">
        <f t="shared" si="386"/>
        <v>Gatilho não atingido</v>
      </c>
      <c r="AC108" s="46" t="str">
        <f t="shared" si="386"/>
        <v>Gatilho não atingido</v>
      </c>
      <c r="AD108" s="46" t="str">
        <f t="shared" si="386"/>
        <v>Gatilho não atingido</v>
      </c>
      <c r="AE108" s="46" t="str">
        <f t="shared" si="386"/>
        <v>Gatilho não atingido</v>
      </c>
      <c r="AF108" s="46" t="str">
        <f t="shared" si="386"/>
        <v>Gatilho não atingido</v>
      </c>
      <c r="AG108" s="46" t="str">
        <f t="shared" si="386"/>
        <v>Gatilho não atingido</v>
      </c>
      <c r="AH108" s="46" t="str">
        <f t="shared" si="386"/>
        <v>Gatilho não atingido</v>
      </c>
      <c r="AI108" s="46" t="str">
        <f t="shared" si="386"/>
        <v>Gatilho não atingido</v>
      </c>
      <c r="AJ108" s="46" t="str">
        <f t="shared" si="386"/>
        <v>Gatilho não atingido</v>
      </c>
      <c r="AK108" s="46" t="str">
        <f t="shared" si="386"/>
        <v>Gatilho não atingido</v>
      </c>
      <c r="AL108" s="46" t="str">
        <f t="shared" si="386"/>
        <v>Gatilho não atingido</v>
      </c>
      <c r="AM108" s="46" t="str">
        <f t="shared" si="386"/>
        <v>Gatilho não atingido</v>
      </c>
      <c r="AN108" s="46" t="str">
        <f t="shared" si="386"/>
        <v>Gatilho não atingido</v>
      </c>
      <c r="AO108" s="46" t="str">
        <f t="shared" si="386"/>
        <v>Gatilho não atingido</v>
      </c>
      <c r="AP108" s="46" t="str">
        <f t="shared" si="386"/>
        <v>Gatilho não atingido</v>
      </c>
      <c r="AQ108" s="46" t="str">
        <f t="shared" si="386"/>
        <v>Gatilho não atingido</v>
      </c>
      <c r="AR108" s="46" t="str">
        <f t="shared" si="386"/>
        <v>Gatilho não atingido</v>
      </c>
      <c r="AS108" s="46" t="str">
        <f t="shared" si="386"/>
        <v>Gatilho não atingido</v>
      </c>
      <c r="AT108" s="46" t="str">
        <f t="shared" si="386"/>
        <v>Gatilho não atingido</v>
      </c>
      <c r="AU108" s="46" t="str">
        <f t="shared" si="386"/>
        <v>Gatilho não atingido</v>
      </c>
      <c r="AV108" s="46" t="str">
        <f t="shared" si="386"/>
        <v>Gatilho não atingido</v>
      </c>
      <c r="AW108" s="46" t="str">
        <f t="shared" si="386"/>
        <v>Gatilho não atingido</v>
      </c>
      <c r="AX108" s="46" t="str">
        <f t="shared" si="386"/>
        <v>Gatilho não atingido</v>
      </c>
      <c r="AY108" s="46" t="str">
        <f t="shared" si="386"/>
        <v>Gatilho não atingido</v>
      </c>
      <c r="AZ108" s="46" t="str">
        <f t="shared" si="386"/>
        <v>Gatilho não atingido</v>
      </c>
      <c r="BA108" s="46" t="str">
        <f t="shared" si="386"/>
        <v>Gatilho não atingido</v>
      </c>
      <c r="BB108" s="46" t="str">
        <f t="shared" si="386"/>
        <v>Gatilho não atingido</v>
      </c>
      <c r="BC108" s="46" t="str">
        <f t="shared" si="386"/>
        <v>Gatilho não atingido</v>
      </c>
      <c r="BD108" s="46" t="str">
        <f t="shared" si="386"/>
        <v>Gatilho não atingido</v>
      </c>
      <c r="BE108" s="46" t="str">
        <f t="shared" si="386"/>
        <v>Gatilho não atingido</v>
      </c>
      <c r="BF108" s="46" t="str">
        <f t="shared" ref="BF108:BG108" si="387">IF(BF106&gt;VLOOKUP(BF103,$CZ$3:$DB$75,3,0),"Gatilho atingido","Gatilho não atingido")</f>
        <v>Gatilho não atingido</v>
      </c>
      <c r="BG108" s="46" t="str">
        <f t="shared" si="387"/>
        <v>Gatilho não atingido</v>
      </c>
      <c r="BH108" s="46" t="str">
        <f t="shared" ref="BH108" si="388">IF(BH106&gt;VLOOKUP(BH103,$CZ$3:$DB$75,3,0),"Gatilho atingido","Gatilho não atingido")</f>
        <v>Gatilho não atingido</v>
      </c>
      <c r="BI108" s="46"/>
    </row>
    <row r="110" spans="2:106" x14ac:dyDescent="0.3">
      <c r="F110" s="13"/>
      <c r="G110" s="102" t="s">
        <v>116</v>
      </c>
      <c r="H110" s="102"/>
      <c r="I110" s="102"/>
      <c r="J110" s="102"/>
      <c r="K110" s="102"/>
      <c r="L110" s="102"/>
      <c r="M110" s="102"/>
      <c r="N110" s="102"/>
      <c r="O110" s="102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71"/>
    </row>
    <row r="111" spans="2:106" x14ac:dyDescent="0.3">
      <c r="F111" s="37" t="s">
        <v>181</v>
      </c>
      <c r="G111" s="38">
        <v>43770</v>
      </c>
      <c r="H111" s="38">
        <f t="shared" ref="H111" si="389">EDATE(G111,1)</f>
        <v>43800</v>
      </c>
      <c r="I111" s="38">
        <f t="shared" ref="I111" si="390">EDATE(H111,1)</f>
        <v>43831</v>
      </c>
      <c r="J111" s="38">
        <f t="shared" ref="J111" si="391">EDATE(I111,1)</f>
        <v>43862</v>
      </c>
      <c r="K111" s="38">
        <f t="shared" ref="K111" si="392">EDATE(J111,1)</f>
        <v>43891</v>
      </c>
      <c r="L111" s="38">
        <f t="shared" ref="L111" si="393">EDATE(K111,1)</f>
        <v>43922</v>
      </c>
      <c r="M111" s="38">
        <f t="shared" ref="M111" si="394">EDATE(L111,1)</f>
        <v>43952</v>
      </c>
      <c r="N111" s="38">
        <f t="shared" ref="N111" si="395">EDATE(M111,1)</f>
        <v>43983</v>
      </c>
      <c r="O111" s="38">
        <f t="shared" ref="O111" si="396">EDATE(N111,1)</f>
        <v>44013</v>
      </c>
      <c r="P111" s="38">
        <f t="shared" ref="P111" si="397">EDATE(O111,1)</f>
        <v>44044</v>
      </c>
      <c r="Q111" s="38">
        <f t="shared" ref="Q111" si="398">EDATE(P111,1)</f>
        <v>44075</v>
      </c>
      <c r="R111" s="38">
        <f t="shared" ref="R111" si="399">EDATE(Q111,1)</f>
        <v>44105</v>
      </c>
      <c r="S111" s="38">
        <f t="shared" ref="S111" si="400">EDATE(R111,1)</f>
        <v>44136</v>
      </c>
      <c r="T111" s="38">
        <f t="shared" ref="T111" si="401">EDATE(S111,1)</f>
        <v>44166</v>
      </c>
      <c r="U111" s="38">
        <f t="shared" ref="U111" si="402">EDATE(T111,1)</f>
        <v>44197</v>
      </c>
      <c r="V111" s="38">
        <f t="shared" ref="V111" si="403">EDATE(U111,1)</f>
        <v>44228</v>
      </c>
      <c r="W111" s="38">
        <f t="shared" ref="W111" si="404">EDATE(V111,1)</f>
        <v>44256</v>
      </c>
      <c r="X111" s="38">
        <f t="shared" ref="X111:BH111" si="405">EDATE(W111,1)</f>
        <v>44287</v>
      </c>
      <c r="Y111" s="38">
        <f t="shared" si="405"/>
        <v>44317</v>
      </c>
      <c r="Z111" s="38">
        <f t="shared" si="405"/>
        <v>44348</v>
      </c>
      <c r="AA111" s="38">
        <f t="shared" si="405"/>
        <v>44378</v>
      </c>
      <c r="AB111" s="38">
        <f t="shared" si="405"/>
        <v>44409</v>
      </c>
      <c r="AC111" s="38">
        <f t="shared" si="405"/>
        <v>44440</v>
      </c>
      <c r="AD111" s="38">
        <f t="shared" si="405"/>
        <v>44470</v>
      </c>
      <c r="AE111" s="38">
        <f t="shared" si="405"/>
        <v>44501</v>
      </c>
      <c r="AF111" s="38">
        <f t="shared" si="405"/>
        <v>44531</v>
      </c>
      <c r="AG111" s="38">
        <f t="shared" si="405"/>
        <v>44562</v>
      </c>
      <c r="AH111" s="38">
        <f t="shared" si="405"/>
        <v>44593</v>
      </c>
      <c r="AI111" s="38">
        <f t="shared" si="405"/>
        <v>44621</v>
      </c>
      <c r="AJ111" s="38">
        <f t="shared" si="405"/>
        <v>44652</v>
      </c>
      <c r="AK111" s="38">
        <f t="shared" si="405"/>
        <v>44682</v>
      </c>
      <c r="AL111" s="38">
        <f t="shared" si="405"/>
        <v>44713</v>
      </c>
      <c r="AM111" s="38">
        <f t="shared" si="405"/>
        <v>44743</v>
      </c>
      <c r="AN111" s="38">
        <f t="shared" si="405"/>
        <v>44774</v>
      </c>
      <c r="AO111" s="38">
        <f t="shared" si="405"/>
        <v>44805</v>
      </c>
      <c r="AP111" s="38">
        <f t="shared" si="405"/>
        <v>44835</v>
      </c>
      <c r="AQ111" s="38">
        <f t="shared" si="405"/>
        <v>44866</v>
      </c>
      <c r="AR111" s="38">
        <f t="shared" si="405"/>
        <v>44896</v>
      </c>
      <c r="AS111" s="38">
        <f t="shared" si="405"/>
        <v>44927</v>
      </c>
      <c r="AT111" s="38">
        <f t="shared" si="405"/>
        <v>44958</v>
      </c>
      <c r="AU111" s="38">
        <f t="shared" si="405"/>
        <v>44986</v>
      </c>
      <c r="AV111" s="38">
        <f t="shared" si="405"/>
        <v>45017</v>
      </c>
      <c r="AW111" s="38">
        <f t="shared" si="405"/>
        <v>45047</v>
      </c>
      <c r="AX111" s="38">
        <f t="shared" si="405"/>
        <v>45078</v>
      </c>
      <c r="AY111" s="38">
        <f t="shared" si="405"/>
        <v>45108</v>
      </c>
      <c r="AZ111" s="38">
        <f t="shared" si="405"/>
        <v>45139</v>
      </c>
      <c r="BA111" s="38">
        <f t="shared" si="405"/>
        <v>45170</v>
      </c>
      <c r="BB111" s="38">
        <f t="shared" si="405"/>
        <v>45200</v>
      </c>
      <c r="BC111" s="38">
        <f t="shared" si="405"/>
        <v>45231</v>
      </c>
      <c r="BD111" s="38">
        <f t="shared" si="405"/>
        <v>45261</v>
      </c>
      <c r="BE111" s="38">
        <f t="shared" si="405"/>
        <v>45292</v>
      </c>
      <c r="BF111" s="38">
        <f t="shared" si="405"/>
        <v>45323</v>
      </c>
      <c r="BG111" s="38">
        <f t="shared" si="405"/>
        <v>45352</v>
      </c>
      <c r="BH111" s="38">
        <f t="shared" si="405"/>
        <v>45383</v>
      </c>
      <c r="BI111" s="43"/>
    </row>
    <row r="112" spans="2:106" x14ac:dyDescent="0.3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406">S112+1</f>
        <v>2</v>
      </c>
      <c r="U112" s="49">
        <f t="shared" ref="U112" si="407">T112+1</f>
        <v>3</v>
      </c>
      <c r="V112" s="49">
        <f t="shared" ref="V112" si="408">U112+1</f>
        <v>4</v>
      </c>
      <c r="W112" s="49">
        <f t="shared" ref="W112" si="409">V112+1</f>
        <v>5</v>
      </c>
      <c r="X112" s="49">
        <f t="shared" ref="X112:BH112" si="410">W112+1</f>
        <v>6</v>
      </c>
      <c r="Y112" s="49">
        <f t="shared" si="410"/>
        <v>7</v>
      </c>
      <c r="Z112" s="49">
        <f t="shared" si="410"/>
        <v>8</v>
      </c>
      <c r="AA112" s="49">
        <f t="shared" si="410"/>
        <v>9</v>
      </c>
      <c r="AB112" s="49">
        <f t="shared" si="410"/>
        <v>10</v>
      </c>
      <c r="AC112" s="49">
        <f t="shared" si="410"/>
        <v>11</v>
      </c>
      <c r="AD112" s="49">
        <f t="shared" si="410"/>
        <v>12</v>
      </c>
      <c r="AE112" s="49">
        <f t="shared" si="410"/>
        <v>13</v>
      </c>
      <c r="AF112" s="49">
        <f t="shared" si="410"/>
        <v>14</v>
      </c>
      <c r="AG112" s="49">
        <f t="shared" si="410"/>
        <v>15</v>
      </c>
      <c r="AH112" s="49">
        <f t="shared" si="410"/>
        <v>16</v>
      </c>
      <c r="AI112" s="49">
        <f t="shared" si="410"/>
        <v>17</v>
      </c>
      <c r="AJ112" s="49">
        <f t="shared" si="410"/>
        <v>18</v>
      </c>
      <c r="AK112" s="49">
        <f t="shared" si="410"/>
        <v>19</v>
      </c>
      <c r="AL112" s="49">
        <f t="shared" si="410"/>
        <v>20</v>
      </c>
      <c r="AM112" s="49">
        <f t="shared" si="410"/>
        <v>21</v>
      </c>
      <c r="AN112" s="49">
        <f t="shared" si="410"/>
        <v>22</v>
      </c>
      <c r="AO112" s="49">
        <f t="shared" si="410"/>
        <v>23</v>
      </c>
      <c r="AP112" s="49">
        <f t="shared" si="410"/>
        <v>24</v>
      </c>
      <c r="AQ112" s="49">
        <f t="shared" si="410"/>
        <v>25</v>
      </c>
      <c r="AR112" s="49">
        <f t="shared" si="410"/>
        <v>26</v>
      </c>
      <c r="AS112" s="49">
        <f t="shared" si="410"/>
        <v>27</v>
      </c>
      <c r="AT112" s="49">
        <f t="shared" si="410"/>
        <v>28</v>
      </c>
      <c r="AU112" s="49">
        <f t="shared" si="410"/>
        <v>29</v>
      </c>
      <c r="AV112" s="49">
        <f t="shared" si="410"/>
        <v>30</v>
      </c>
      <c r="AW112" s="49">
        <f t="shared" si="410"/>
        <v>31</v>
      </c>
      <c r="AX112" s="49">
        <f t="shared" si="410"/>
        <v>32</v>
      </c>
      <c r="AY112" s="49">
        <f t="shared" si="410"/>
        <v>33</v>
      </c>
      <c r="AZ112" s="49">
        <f t="shared" si="410"/>
        <v>34</v>
      </c>
      <c r="BA112" s="49">
        <f t="shared" si="410"/>
        <v>35</v>
      </c>
      <c r="BB112" s="49">
        <f t="shared" si="410"/>
        <v>36</v>
      </c>
      <c r="BC112" s="49">
        <f t="shared" si="410"/>
        <v>37</v>
      </c>
      <c r="BD112" s="49">
        <f t="shared" si="410"/>
        <v>38</v>
      </c>
      <c r="BE112" s="49">
        <f t="shared" si="410"/>
        <v>39</v>
      </c>
      <c r="BF112" s="49">
        <f t="shared" si="410"/>
        <v>40</v>
      </c>
      <c r="BG112" s="49">
        <f t="shared" si="410"/>
        <v>41</v>
      </c>
      <c r="BH112" s="49">
        <f t="shared" si="410"/>
        <v>42</v>
      </c>
      <c r="BI112" s="73"/>
      <c r="DA112" s="67"/>
      <c r="DB112" s="67"/>
    </row>
    <row r="113" spans="2:106" x14ac:dyDescent="0.3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f>SUM('Capa Final'!$O$37:$O$38)+SUM('Capa Final'!$O$46:$O$47)</f>
        <v>991196.72213299992</v>
      </c>
      <c r="BI113" s="20"/>
    </row>
    <row r="114" spans="2:106" x14ac:dyDescent="0.3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f>'Capa Final'!$O$37+'Capa Final'!$O$46</f>
        <v>0</v>
      </c>
      <c r="BI114" s="20"/>
    </row>
    <row r="115" spans="2:106" x14ac:dyDescent="0.3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411">U113/$B$16</f>
        <v>2.0143336872226751E-3</v>
      </c>
      <c r="V115" s="46">
        <f t="shared" si="411"/>
        <v>2.0366769857253723E-3</v>
      </c>
      <c r="W115" s="46">
        <f t="shared" si="411"/>
        <v>6.9854530982875352E-3</v>
      </c>
      <c r="X115" s="46">
        <f t="shared" si="411"/>
        <v>4.128179645189866E-3</v>
      </c>
      <c r="Y115" s="46">
        <f t="shared" si="411"/>
        <v>7.0519011445316186E-3</v>
      </c>
      <c r="Z115" s="46">
        <f t="shared" si="411"/>
        <v>7.6163602779644145E-3</v>
      </c>
      <c r="AA115" s="46">
        <f t="shared" ref="AA115:AB115" si="412">AA113/$B$16</f>
        <v>1.1164296923180017E-2</v>
      </c>
      <c r="AB115" s="46">
        <f t="shared" si="412"/>
        <v>1.4036536088945147E-2</v>
      </c>
      <c r="AC115" s="46">
        <f t="shared" ref="AC115:AD115" si="413">AC113/$B$16</f>
        <v>1.8470113730723551E-2</v>
      </c>
      <c r="AD115" s="46">
        <f t="shared" si="413"/>
        <v>2.199958160954623E-2</v>
      </c>
      <c r="AE115" s="46">
        <f t="shared" ref="AE115:AF115" si="414">AE113/$B$16</f>
        <v>2.1662592467683317E-2</v>
      </c>
      <c r="AF115" s="46">
        <f t="shared" si="414"/>
        <v>2.4789470099583939E-2</v>
      </c>
      <c r="AG115" s="46">
        <f t="shared" ref="AG115:AH115" si="415">AG113/$B$16</f>
        <v>2.8980585685134893E-2</v>
      </c>
      <c r="AH115" s="46">
        <f t="shared" si="415"/>
        <v>2.9109546772868509E-2</v>
      </c>
      <c r="AI115" s="46">
        <f t="shared" ref="AI115:AJ115" si="416">AI113/$B$16</f>
        <v>2.9795939210655702E-2</v>
      </c>
      <c r="AJ115" s="46">
        <f t="shared" si="416"/>
        <v>3.1819006137942182E-2</v>
      </c>
      <c r="AK115" s="46">
        <f t="shared" ref="AK115:AL115" si="417">AK113/$B$16</f>
        <v>3.2019413709986393E-2</v>
      </c>
      <c r="AL115" s="46">
        <f t="shared" si="417"/>
        <v>3.3561251516312514E-2</v>
      </c>
      <c r="AM115" s="46">
        <f t="shared" ref="AM115:AN115" si="418">AM113/$B$16</f>
        <v>3.4519585237427264E-2</v>
      </c>
      <c r="AN115" s="46">
        <f t="shared" si="418"/>
        <v>3.4691137917524553E-2</v>
      </c>
      <c r="AO115" s="46">
        <f t="shared" ref="AO115:AP115" si="419">AO113/$B$16</f>
        <v>3.3804450658020076E-2</v>
      </c>
      <c r="AP115" s="46">
        <f t="shared" si="419"/>
        <v>3.3725086776443987E-2</v>
      </c>
      <c r="AQ115" s="46">
        <f t="shared" ref="AQ115:AR115" si="420">AQ113/$B$16</f>
        <v>3.4393951532605438E-2</v>
      </c>
      <c r="AR115" s="46">
        <f t="shared" si="420"/>
        <v>3.4013785379124695E-2</v>
      </c>
      <c r="AS115" s="46">
        <f t="shared" ref="AS115:AT115" si="421">AS113/$B$16</f>
        <v>3.4407480169701486E-2</v>
      </c>
      <c r="AT115" s="46">
        <f t="shared" si="421"/>
        <v>3.4706961121239222E-2</v>
      </c>
      <c r="AU115" s="46">
        <f t="shared" ref="AU115:AV115" si="422">AU113/$B$16</f>
        <v>3.440912666033448E-2</v>
      </c>
      <c r="AV115" s="46">
        <f t="shared" si="422"/>
        <v>3.4724980604153723E-2</v>
      </c>
      <c r="AW115" s="46">
        <f t="shared" ref="AW115:AX115" si="423">AW113/$B$16</f>
        <v>3.5257421618470237E-2</v>
      </c>
      <c r="AX115" s="46">
        <f t="shared" si="423"/>
        <v>3.5830955650510879E-2</v>
      </c>
      <c r="AY115" s="46">
        <f t="shared" ref="AY115:AZ115" si="424">AY113/$B$16</f>
        <v>3.5907232740996359E-2</v>
      </c>
      <c r="AZ115" s="46">
        <f t="shared" si="424"/>
        <v>3.6284457496217955E-2</v>
      </c>
      <c r="BA115" s="46">
        <f t="shared" ref="BA115:BB115" si="425">BA113/$B$16</f>
        <v>3.6855223147956993E-2</v>
      </c>
      <c r="BB115" s="46">
        <f t="shared" si="425"/>
        <v>3.6922507114319679E-2</v>
      </c>
      <c r="BC115" s="46">
        <f t="shared" ref="BC115:BD115" si="426">BC113/$B$16</f>
        <v>3.7098980933026569E-2</v>
      </c>
      <c r="BD115" s="46">
        <f t="shared" si="426"/>
        <v>3.7153768479002106E-2</v>
      </c>
      <c r="BE115" s="46">
        <f t="shared" ref="BE115:BF115" si="427">BE113/$B$16</f>
        <v>3.7575630379264202E-2</v>
      </c>
      <c r="BF115" s="46">
        <f t="shared" si="427"/>
        <v>3.7816078049951719E-2</v>
      </c>
      <c r="BG115" s="46">
        <f t="shared" ref="BG115:BH115" si="428">BG113/$B$16</f>
        <v>3.826547724161241E-2</v>
      </c>
      <c r="BH115" s="46">
        <f t="shared" si="428"/>
        <v>3.8305251435968607E-2</v>
      </c>
      <c r="BI115" s="46"/>
    </row>
    <row r="116" spans="2:106" x14ac:dyDescent="0.3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E116" si="429">IF(S115&gt;VLOOKUP(S112,$CZ$3:$DB$75,2,0),"Gatilho atingido","Gatilho não atingido")</f>
        <v>#DIV/0!</v>
      </c>
      <c r="T116" s="46" t="e">
        <f t="shared" si="429"/>
        <v>#DIV/0!</v>
      </c>
      <c r="U116" s="46" t="str">
        <f t="shared" si="429"/>
        <v>Gatilho não atingido</v>
      </c>
      <c r="V116" s="46" t="str">
        <f t="shared" si="429"/>
        <v>Gatilho não atingido</v>
      </c>
      <c r="W116" s="46" t="str">
        <f t="shared" si="429"/>
        <v>Gatilho não atingido</v>
      </c>
      <c r="X116" s="46" t="str">
        <f t="shared" si="429"/>
        <v>Gatilho não atingido</v>
      </c>
      <c r="Y116" s="46" t="str">
        <f t="shared" si="429"/>
        <v>Gatilho não atingido</v>
      </c>
      <c r="Z116" s="46" t="str">
        <f t="shared" si="429"/>
        <v>Gatilho não atingido</v>
      </c>
      <c r="AA116" s="46" t="str">
        <f t="shared" si="429"/>
        <v>Gatilho não atingido</v>
      </c>
      <c r="AB116" s="46" t="str">
        <f t="shared" si="429"/>
        <v>Gatilho não atingido</v>
      </c>
      <c r="AC116" s="46" t="str">
        <f t="shared" si="429"/>
        <v>Gatilho não atingido</v>
      </c>
      <c r="AD116" s="46" t="str">
        <f t="shared" si="429"/>
        <v>Gatilho não atingido</v>
      </c>
      <c r="AE116" s="46" t="str">
        <f t="shared" si="429"/>
        <v>Gatilho não atingido</v>
      </c>
      <c r="AF116" s="46" t="str">
        <f t="shared" si="429"/>
        <v>Gatilho não atingido</v>
      </c>
      <c r="AG116" s="46" t="str">
        <f t="shared" si="429"/>
        <v>Gatilho não atingido</v>
      </c>
      <c r="AH116" s="46" t="str">
        <f t="shared" si="429"/>
        <v>Gatilho não atingido</v>
      </c>
      <c r="AI116" s="46" t="str">
        <f t="shared" si="429"/>
        <v>Gatilho não atingido</v>
      </c>
      <c r="AJ116" s="46" t="str">
        <f t="shared" si="429"/>
        <v>Gatilho não atingido</v>
      </c>
      <c r="AK116" s="46" t="str">
        <f t="shared" si="429"/>
        <v>Gatilho não atingido</v>
      </c>
      <c r="AL116" s="46" t="str">
        <f t="shared" si="429"/>
        <v>Gatilho não atingido</v>
      </c>
      <c r="AM116" s="46" t="str">
        <f t="shared" si="429"/>
        <v>Gatilho não atingido</v>
      </c>
      <c r="AN116" s="46" t="str">
        <f t="shared" si="429"/>
        <v>Gatilho não atingido</v>
      </c>
      <c r="AO116" s="46" t="str">
        <f t="shared" si="429"/>
        <v>Gatilho não atingido</v>
      </c>
      <c r="AP116" s="46" t="str">
        <f t="shared" si="429"/>
        <v>Gatilho não atingido</v>
      </c>
      <c r="AQ116" s="46" t="str">
        <f t="shared" si="429"/>
        <v>Gatilho não atingido</v>
      </c>
      <c r="AR116" s="46" t="str">
        <f t="shared" si="429"/>
        <v>Gatilho não atingido</v>
      </c>
      <c r="AS116" s="46" t="str">
        <f t="shared" si="429"/>
        <v>Gatilho não atingido</v>
      </c>
      <c r="AT116" s="46" t="str">
        <f t="shared" si="429"/>
        <v>Gatilho não atingido</v>
      </c>
      <c r="AU116" s="46" t="str">
        <f t="shared" si="429"/>
        <v>Gatilho não atingido</v>
      </c>
      <c r="AV116" s="46" t="str">
        <f t="shared" si="429"/>
        <v>Gatilho não atingido</v>
      </c>
      <c r="AW116" s="46" t="str">
        <f t="shared" si="429"/>
        <v>Gatilho não atingido</v>
      </c>
      <c r="AX116" s="46" t="str">
        <f t="shared" si="429"/>
        <v>Gatilho não atingido</v>
      </c>
      <c r="AY116" s="46" t="str">
        <f t="shared" si="429"/>
        <v>Gatilho não atingido</v>
      </c>
      <c r="AZ116" s="46" t="str">
        <f t="shared" si="429"/>
        <v>Gatilho não atingido</v>
      </c>
      <c r="BA116" s="46" t="str">
        <f t="shared" si="429"/>
        <v>Gatilho não atingido</v>
      </c>
      <c r="BB116" s="46" t="str">
        <f t="shared" si="429"/>
        <v>Gatilho não atingido</v>
      </c>
      <c r="BC116" s="46" t="str">
        <f t="shared" si="429"/>
        <v>Gatilho não atingido</v>
      </c>
      <c r="BD116" s="46" t="str">
        <f t="shared" si="429"/>
        <v>Gatilho não atingido</v>
      </c>
      <c r="BE116" s="46" t="str">
        <f t="shared" si="429"/>
        <v>Gatilho não atingido</v>
      </c>
      <c r="BF116" s="46" t="str">
        <f t="shared" ref="BF116:BG116" si="430">IF(BF115&gt;VLOOKUP(BF112,$CZ$3:$DB$75,2,0),"Gatilho atingido","Gatilho não atingido")</f>
        <v>Gatilho não atingido</v>
      </c>
      <c r="BG116" s="46" t="str">
        <f t="shared" si="430"/>
        <v>Gatilho não atingido</v>
      </c>
      <c r="BH116" s="46" t="str">
        <f t="shared" ref="BH116" si="431">IF(BH115&gt;VLOOKUP(BH112,$CZ$3:$DB$75,2,0),"Gatilho atingido","Gatilho não atingido")</f>
        <v>Gatilho não atingido</v>
      </c>
      <c r="BI116" s="46"/>
    </row>
    <row r="117" spans="2:106" x14ac:dyDescent="0.3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E117" si="432">IF(S115&gt;VLOOKUP(S112,$CZ$3:$DB$75,3,0),"Gatilho atingido","Gatilho não atingido")</f>
        <v>#DIV/0!</v>
      </c>
      <c r="T117" s="46" t="e">
        <f t="shared" si="432"/>
        <v>#DIV/0!</v>
      </c>
      <c r="U117" s="46" t="str">
        <f t="shared" si="432"/>
        <v>Gatilho não atingido</v>
      </c>
      <c r="V117" s="46" t="str">
        <f t="shared" si="432"/>
        <v>Gatilho não atingido</v>
      </c>
      <c r="W117" s="46" t="str">
        <f t="shared" si="432"/>
        <v>Gatilho não atingido</v>
      </c>
      <c r="X117" s="46" t="str">
        <f t="shared" si="432"/>
        <v>Gatilho não atingido</v>
      </c>
      <c r="Y117" s="46" t="str">
        <f t="shared" si="432"/>
        <v>Gatilho não atingido</v>
      </c>
      <c r="Z117" s="46" t="str">
        <f t="shared" si="432"/>
        <v>Gatilho não atingido</v>
      </c>
      <c r="AA117" s="46" t="str">
        <f t="shared" si="432"/>
        <v>Gatilho não atingido</v>
      </c>
      <c r="AB117" s="46" t="str">
        <f t="shared" si="432"/>
        <v>Gatilho não atingido</v>
      </c>
      <c r="AC117" s="46" t="str">
        <f t="shared" si="432"/>
        <v>Gatilho não atingido</v>
      </c>
      <c r="AD117" s="46" t="str">
        <f t="shared" si="432"/>
        <v>Gatilho não atingido</v>
      </c>
      <c r="AE117" s="46" t="str">
        <f t="shared" si="432"/>
        <v>Gatilho não atingido</v>
      </c>
      <c r="AF117" s="46" t="str">
        <f t="shared" si="432"/>
        <v>Gatilho não atingido</v>
      </c>
      <c r="AG117" s="46" t="str">
        <f t="shared" si="432"/>
        <v>Gatilho não atingido</v>
      </c>
      <c r="AH117" s="46" t="str">
        <f t="shared" si="432"/>
        <v>Gatilho não atingido</v>
      </c>
      <c r="AI117" s="46" t="str">
        <f t="shared" si="432"/>
        <v>Gatilho não atingido</v>
      </c>
      <c r="AJ117" s="46" t="str">
        <f t="shared" si="432"/>
        <v>Gatilho não atingido</v>
      </c>
      <c r="AK117" s="46" t="str">
        <f t="shared" si="432"/>
        <v>Gatilho não atingido</v>
      </c>
      <c r="AL117" s="46" t="str">
        <f t="shared" si="432"/>
        <v>Gatilho não atingido</v>
      </c>
      <c r="AM117" s="46" t="str">
        <f t="shared" si="432"/>
        <v>Gatilho não atingido</v>
      </c>
      <c r="AN117" s="46" t="str">
        <f t="shared" si="432"/>
        <v>Gatilho não atingido</v>
      </c>
      <c r="AO117" s="46" t="str">
        <f t="shared" si="432"/>
        <v>Gatilho não atingido</v>
      </c>
      <c r="AP117" s="46" t="str">
        <f t="shared" si="432"/>
        <v>Gatilho não atingido</v>
      </c>
      <c r="AQ117" s="46" t="str">
        <f t="shared" si="432"/>
        <v>Gatilho não atingido</v>
      </c>
      <c r="AR117" s="46" t="str">
        <f t="shared" si="432"/>
        <v>Gatilho não atingido</v>
      </c>
      <c r="AS117" s="46" t="str">
        <f t="shared" si="432"/>
        <v>Gatilho não atingido</v>
      </c>
      <c r="AT117" s="46" t="str">
        <f t="shared" si="432"/>
        <v>Gatilho não atingido</v>
      </c>
      <c r="AU117" s="46" t="str">
        <f t="shared" si="432"/>
        <v>Gatilho não atingido</v>
      </c>
      <c r="AV117" s="46" t="str">
        <f t="shared" si="432"/>
        <v>Gatilho não atingido</v>
      </c>
      <c r="AW117" s="46" t="str">
        <f t="shared" si="432"/>
        <v>Gatilho não atingido</v>
      </c>
      <c r="AX117" s="46" t="str">
        <f t="shared" si="432"/>
        <v>Gatilho não atingido</v>
      </c>
      <c r="AY117" s="46" t="str">
        <f t="shared" si="432"/>
        <v>Gatilho não atingido</v>
      </c>
      <c r="AZ117" s="46" t="str">
        <f t="shared" si="432"/>
        <v>Gatilho não atingido</v>
      </c>
      <c r="BA117" s="46" t="str">
        <f t="shared" si="432"/>
        <v>Gatilho não atingido</v>
      </c>
      <c r="BB117" s="46" t="str">
        <f t="shared" si="432"/>
        <v>Gatilho não atingido</v>
      </c>
      <c r="BC117" s="46" t="str">
        <f t="shared" si="432"/>
        <v>Gatilho não atingido</v>
      </c>
      <c r="BD117" s="46" t="str">
        <f t="shared" si="432"/>
        <v>Gatilho não atingido</v>
      </c>
      <c r="BE117" s="46" t="str">
        <f t="shared" si="432"/>
        <v>Gatilho não atingido</v>
      </c>
      <c r="BF117" s="46" t="str">
        <f t="shared" ref="BF117:BG117" si="433">IF(BF115&gt;VLOOKUP(BF112,$CZ$3:$DB$75,3,0),"Gatilho atingido","Gatilho não atingido")</f>
        <v>Gatilho não atingido</v>
      </c>
      <c r="BG117" s="46" t="str">
        <f t="shared" si="433"/>
        <v>Gatilho não atingido</v>
      </c>
      <c r="BH117" s="46" t="str">
        <f t="shared" ref="BH117" si="434">IF(BH115&gt;VLOOKUP(BH112,$CZ$3:$DB$75,3,0),"Gatilho atingido","Gatilho não atingido")</f>
        <v>Gatilho não atingido</v>
      </c>
      <c r="BI117" s="46"/>
    </row>
    <row r="118" spans="2:106" x14ac:dyDescent="0.3">
      <c r="B118" s="42"/>
      <c r="C118" s="77"/>
      <c r="D118" s="42"/>
      <c r="E118" s="43"/>
    </row>
    <row r="119" spans="2:106" x14ac:dyDescent="0.3"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</row>
    <row r="124" spans="2:106" x14ac:dyDescent="0.3">
      <c r="DA124" s="67"/>
      <c r="DB124" s="67"/>
    </row>
    <row r="130" spans="2:106" x14ac:dyDescent="0.3">
      <c r="B130" s="42"/>
      <c r="C130" s="77"/>
      <c r="D130" s="42"/>
      <c r="E130" s="43"/>
    </row>
    <row r="131" spans="2:106" x14ac:dyDescent="0.3"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</row>
    <row r="136" spans="2:106" x14ac:dyDescent="0.3">
      <c r="DA136" s="67"/>
      <c r="DB136" s="67"/>
    </row>
    <row r="142" spans="2:106" x14ac:dyDescent="0.3">
      <c r="B142" s="42"/>
      <c r="C142" s="77"/>
      <c r="D142" s="42"/>
      <c r="E142" s="43"/>
    </row>
    <row r="143" spans="2:106" x14ac:dyDescent="0.3"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</row>
  </sheetData>
  <mergeCells count="14">
    <mergeCell ref="G110:O110"/>
    <mergeCell ref="G38:O38"/>
    <mergeCell ref="G47:O47"/>
    <mergeCell ref="G56:O56"/>
    <mergeCell ref="CZ2:DB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I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I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I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I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I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I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I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I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I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I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I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I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I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N8:CX11">
    <cfRule type="cellIs" dxfId="2" priority="29" operator="lessThan">
      <formula>0.0525</formula>
    </cfRule>
  </conditionalFormatting>
  <conditionalFormatting sqref="BN9:CX11">
    <cfRule type="containsText" dxfId="1" priority="27" operator="containsText" text="Gatilho não atingido">
      <formula>NOT(ISERROR(SEARCH("Gatilho não atingido",BN9)))</formula>
    </cfRule>
    <cfRule type="containsText" dxfId="0" priority="28" operator="containsText" text="Gatilho atingido">
      <formula>NOT(ISERROR(SEARCH("Gatilho atingido",BN9)))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zoomScale="85" zoomScaleNormal="85" workbookViewId="0">
      <selection activeCell="B3" sqref="B3:D12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4.109375" bestFit="1" customWidth="1"/>
    <col min="6" max="6" width="13.6640625" style="5" bestFit="1" customWidth="1"/>
    <col min="8" max="8" width="2.109375" customWidth="1"/>
    <col min="10" max="10" width="4.6640625" style="110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6" max="16" width="21.5546875" bestFit="1" customWidth="1"/>
    <col min="17" max="17" width="20.88671875" bestFit="1" customWidth="1"/>
  </cols>
  <sheetData>
    <row r="2" spans="2:17" x14ac:dyDescent="0.3">
      <c r="K2" s="2" t="s">
        <v>206</v>
      </c>
    </row>
    <row r="3" spans="2:17" x14ac:dyDescent="0.3">
      <c r="B3" s="2" t="s">
        <v>162</v>
      </c>
      <c r="C3" s="2" t="s">
        <v>40</v>
      </c>
      <c r="D3" s="2" t="s">
        <v>163</v>
      </c>
    </row>
    <row r="4" spans="2:17" x14ac:dyDescent="0.3">
      <c r="B4" s="2" t="s">
        <v>144</v>
      </c>
      <c r="C4" s="3">
        <f>'Capa Final'!C11</f>
        <v>308821.38</v>
      </c>
      <c r="D4" s="3">
        <f>C4</f>
        <v>308821.38</v>
      </c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">
      <c r="B5" s="2" t="s">
        <v>142</v>
      </c>
      <c r="C5" s="3">
        <f>'Capa Final'!C12</f>
        <v>7396875.0099999998</v>
      </c>
      <c r="D5" s="3">
        <f>D4+C5</f>
        <v>7705696.3899999997</v>
      </c>
      <c r="K5" s="58">
        <v>45432</v>
      </c>
      <c r="L5" s="59" t="s">
        <v>155</v>
      </c>
      <c r="M5" s="60">
        <v>1.8960000000000001E-2</v>
      </c>
      <c r="N5" s="61">
        <v>1.1351938276501223</v>
      </c>
      <c r="O5" s="62" t="s">
        <v>203</v>
      </c>
    </row>
    <row r="6" spans="2:17" x14ac:dyDescent="0.3">
      <c r="B6" s="2" t="s">
        <v>208</v>
      </c>
      <c r="C6" s="3">
        <f>(('Capa Final'!C6+'Capa Final'!C7)*0.25%)-'Capa Final'!C13</f>
        <v>81516.159145377285</v>
      </c>
      <c r="D6" s="3">
        <f t="shared" ref="D6:D12" si="0">D5-C6</f>
        <v>7624180.2308546221</v>
      </c>
      <c r="E6" s="5"/>
      <c r="J6" s="111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">
      <c r="B7" s="2" t="s">
        <v>164</v>
      </c>
      <c r="C7" s="3">
        <v>0</v>
      </c>
      <c r="D7" s="3">
        <f t="shared" si="0"/>
        <v>7624180.2308546221</v>
      </c>
      <c r="E7" s="5"/>
      <c r="J7" s="111"/>
      <c r="K7" s="63" t="s">
        <v>204</v>
      </c>
      <c r="L7" s="59" t="s">
        <v>78</v>
      </c>
      <c r="M7" s="61">
        <v>2.1892794696816003</v>
      </c>
      <c r="N7" s="61">
        <v>113.27904698</v>
      </c>
      <c r="O7" s="61">
        <v>0</v>
      </c>
      <c r="P7" s="65">
        <f>N7*'Histórico Integralizações'!D4</f>
        <v>115504866.97411002</v>
      </c>
      <c r="Q7" s="65"/>
    </row>
    <row r="8" spans="2:17" x14ac:dyDescent="0.3">
      <c r="B8" s="2" t="s">
        <v>145</v>
      </c>
      <c r="C8" s="3">
        <f>N5*'Histórico Integralizações'!D4</f>
        <v>1157499.2511696196</v>
      </c>
      <c r="D8" s="3">
        <f>D7-C8</f>
        <v>6466680.9796850029</v>
      </c>
      <c r="E8" s="5"/>
      <c r="J8" s="111"/>
    </row>
    <row r="9" spans="2:17" x14ac:dyDescent="0.3">
      <c r="B9" s="2" t="s">
        <v>146</v>
      </c>
      <c r="C9" s="3">
        <f>M7*'Histórico Integralizações'!D4</f>
        <v>2232296.621981374</v>
      </c>
      <c r="D9" s="3">
        <f>D8-C9</f>
        <v>4234384.3577036289</v>
      </c>
      <c r="K9" s="57" t="s">
        <v>150</v>
      </c>
      <c r="L9" s="57" t="s">
        <v>151</v>
      </c>
      <c r="M9" s="57" t="s">
        <v>152</v>
      </c>
      <c r="N9" s="57" t="s">
        <v>153</v>
      </c>
      <c r="O9" s="57" t="s">
        <v>154</v>
      </c>
    </row>
    <row r="10" spans="2:17" x14ac:dyDescent="0.3">
      <c r="B10" s="2" t="s">
        <v>148</v>
      </c>
      <c r="C10" s="3">
        <f>'Capa Final'!E6-'Capa Final'!E7</f>
        <v>3975083.2041280717</v>
      </c>
      <c r="D10" s="3">
        <f>D9-C10</f>
        <v>259301.15357555728</v>
      </c>
      <c r="K10" s="58">
        <v>45432</v>
      </c>
      <c r="L10" s="59" t="s">
        <v>161</v>
      </c>
      <c r="M10" s="60">
        <v>0</v>
      </c>
      <c r="N10" s="61">
        <v>0.91512183596056984</v>
      </c>
      <c r="O10" s="62" t="s">
        <v>203</v>
      </c>
    </row>
    <row r="11" spans="2:17" x14ac:dyDescent="0.3">
      <c r="B11" s="2" t="s">
        <v>147</v>
      </c>
      <c r="C11" s="3">
        <f>N10*'Histórico Integralizações'!D5</f>
        <v>171960.54419535067</v>
      </c>
      <c r="D11" s="3">
        <f>D10-C11</f>
        <v>87340.609380206617</v>
      </c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">
      <c r="B12" s="2" t="s">
        <v>165</v>
      </c>
      <c r="C12" s="3">
        <f>D11</f>
        <v>87340.609380206617</v>
      </c>
      <c r="D12" s="3">
        <f t="shared" si="0"/>
        <v>0</v>
      </c>
      <c r="K12" s="63" t="s">
        <v>204</v>
      </c>
      <c r="L12" s="59" t="s">
        <v>79</v>
      </c>
      <c r="M12" s="61">
        <v>0</v>
      </c>
      <c r="N12" s="61">
        <v>86.419344690000003</v>
      </c>
      <c r="O12" s="61">
        <v>0</v>
      </c>
    </row>
    <row r="16" spans="2:17" x14ac:dyDescent="0.3">
      <c r="K16" s="2" t="s">
        <v>207</v>
      </c>
    </row>
    <row r="18" spans="11:16" x14ac:dyDescent="0.3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11:16" x14ac:dyDescent="0.3">
      <c r="K19" s="58">
        <f>K5</f>
        <v>45432</v>
      </c>
      <c r="L19" s="59" t="s">
        <v>155</v>
      </c>
      <c r="M19" s="97">
        <v>1.7670000000000002E-2</v>
      </c>
      <c r="N19" s="61">
        <f>N5</f>
        <v>1.1351938276501223</v>
      </c>
      <c r="O19" s="62" t="s">
        <v>203</v>
      </c>
    </row>
    <row r="20" spans="11:16" x14ac:dyDescent="0.3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11:16" x14ac:dyDescent="0.3">
      <c r="K21" s="63" t="s">
        <v>204</v>
      </c>
      <c r="L21" s="59" t="s">
        <v>78</v>
      </c>
      <c r="M21" s="61">
        <f>M7</f>
        <v>2.1892794696816003</v>
      </c>
      <c r="N21" s="61">
        <v>109.38056505</v>
      </c>
      <c r="O21" s="61">
        <v>3.898481932633751</v>
      </c>
      <c r="P21" s="5"/>
    </row>
    <row r="23" spans="11:16" x14ac:dyDescent="0.3">
      <c r="K23" s="57" t="s">
        <v>150</v>
      </c>
      <c r="L23" s="57" t="s">
        <v>151</v>
      </c>
      <c r="M23" s="57" t="s">
        <v>152</v>
      </c>
      <c r="N23" s="57" t="s">
        <v>153</v>
      </c>
      <c r="O23" s="57" t="s">
        <v>154</v>
      </c>
    </row>
    <row r="24" spans="11:16" x14ac:dyDescent="0.3">
      <c r="K24" s="58">
        <f>K10</f>
        <v>45432</v>
      </c>
      <c r="L24" s="59" t="s">
        <v>161</v>
      </c>
      <c r="M24" s="60">
        <v>0</v>
      </c>
      <c r="N24" s="61">
        <f>N10</f>
        <v>0.91512183596056984</v>
      </c>
      <c r="O24" s="62" t="s">
        <v>203</v>
      </c>
    </row>
    <row r="25" spans="11:16" x14ac:dyDescent="0.3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11:16" x14ac:dyDescent="0.3">
      <c r="K26" s="63" t="s">
        <v>204</v>
      </c>
      <c r="L26" s="59" t="s">
        <v>79</v>
      </c>
      <c r="M26" s="61">
        <v>0</v>
      </c>
      <c r="N26" s="61">
        <v>85.954544470000002</v>
      </c>
      <c r="O26" s="61">
        <v>0.46480022021290307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A13" sqref="A13:A29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</row>
    <row r="5" spans="1:14" x14ac:dyDescent="0.3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">
      <c r="A7" s="26"/>
      <c r="B7" s="15"/>
    </row>
    <row r="10" spans="1:14" ht="15" thickBot="1" x14ac:dyDescent="0.35"/>
    <row r="11" spans="1:14" ht="15" thickBot="1" x14ac:dyDescent="0.35">
      <c r="A11" s="106" t="s">
        <v>89</v>
      </c>
      <c r="B11" s="107"/>
      <c r="C11" s="107"/>
      <c r="D11" s="108"/>
      <c r="E11" s="1"/>
      <c r="F11" s="106" t="s">
        <v>87</v>
      </c>
      <c r="G11" s="107"/>
      <c r="H11" s="107"/>
      <c r="I11" s="108"/>
      <c r="J11" s="1"/>
      <c r="K11" s="106" t="s">
        <v>88</v>
      </c>
      <c r="L11" s="107"/>
      <c r="M11" s="107"/>
      <c r="N11" s="108"/>
    </row>
    <row r="12" spans="1:14" ht="15" thickBot="1" x14ac:dyDescent="0.35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09" t="s">
        <v>85</v>
      </c>
      <c r="L15" s="109"/>
      <c r="M15" s="109"/>
      <c r="N15" s="109"/>
    </row>
    <row r="16" spans="1:14" x14ac:dyDescent="0.3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7" ma:contentTypeDescription="Crie um novo documento." ma:contentTypeScope="" ma:versionID="e50bf8d7f68836d4c099a93a110f5553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922606d318efc1f0ddaf1442ea86bda0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1EB23292-A5FB-4774-8A6D-8A3D5899EA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documentManagement/types"/>
    <ds:schemaRef ds:uri="85359e72-e261-4750-a791-914f2016d7e0"/>
    <ds:schemaRef ds:uri="http://schemas.microsoft.com/office/infopath/2007/PartnerControls"/>
    <ds:schemaRef ds:uri="6aea6d87-2ebc-48f1-993b-9d428a675762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Razões de Garantia</vt:lpstr>
      <vt:lpstr>Ordem de Aplicação dos Recursos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2024-05-15T13:05:14Z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