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3/"/>
    </mc:Choice>
  </mc:AlternateContent>
  <xr:revisionPtr revIDLastSave="1" documentId="13_ncr:1_{940A6C06-9E4D-4385-ABD7-4A33F42634BD}" xr6:coauthVersionLast="47" xr6:coauthVersionMax="47" xr10:uidLastSave="{C9279C91-62F6-46E7-9365-8320E2FAC825}"/>
  <bookViews>
    <workbookView xWindow="-108" yWindow="-108" windowWidth="23256" windowHeight="12456" tabRatio="877" firstSheet="1" activeTab="2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17" l="1"/>
  <c r="D22" i="17" s="1"/>
  <c r="D23" i="17" s="1"/>
  <c r="D24" i="17" s="1"/>
  <c r="D25" i="17" s="1"/>
  <c r="D26" i="17" s="1"/>
  <c r="D27" i="17" s="1"/>
  <c r="D28" i="17" s="1"/>
  <c r="J21" i="17" l="1"/>
  <c r="K19" i="17"/>
  <c r="BR6" i="15" l="1"/>
  <c r="P28" i="12" l="1"/>
  <c r="P26" i="12"/>
  <c r="P27" i="12"/>
  <c r="AJ7" i="15" l="1"/>
  <c r="C8" i="17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U5" i="15"/>
  <c r="AU7" i="15" s="1"/>
  <c r="AV5" i="15"/>
  <c r="AV7" i="15" s="1"/>
  <c r="AW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P38" i="12" l="1"/>
  <c r="S9" i="15"/>
  <c r="C39" i="12"/>
  <c r="E39" i="12"/>
  <c r="D39" i="12"/>
  <c r="P37" i="12" l="1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AZ5" i="15"/>
  <c r="AZ7" i="15" s="1"/>
  <c r="AY5" i="15"/>
  <c r="AY7" i="15" s="1"/>
  <c r="Y45" i="15"/>
  <c r="Y44" i="15"/>
  <c r="Y35" i="15"/>
  <c r="Y36" i="15"/>
  <c r="AX5" i="15"/>
  <c r="AX7" i="15" s="1"/>
  <c r="AW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AZ8" i="15" l="1"/>
  <c r="AZ11" i="15" s="1"/>
  <c r="AX8" i="15"/>
  <c r="AX10" i="15" s="1"/>
  <c r="AY8" i="15"/>
  <c r="AZ9" i="15" l="1"/>
  <c r="AZ10" i="15"/>
  <c r="AX9" i="15"/>
  <c r="AX11" i="15"/>
  <c r="AY10" i="15"/>
  <c r="AY11" i="15"/>
  <c r="AY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A5" i="15" l="1"/>
  <c r="BA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A8" i="15" l="1"/>
  <c r="BA11" i="15" s="1"/>
  <c r="BA9" i="15" l="1"/>
  <c r="BA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C5" i="15"/>
  <c r="BC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B5" i="15"/>
  <c r="BB7" i="15" s="1"/>
  <c r="AB89" i="15"/>
  <c r="AB90" i="15"/>
  <c r="AB116" i="15"/>
  <c r="AB117" i="15"/>
  <c r="BB8" i="15" l="1"/>
  <c r="BB11" i="15" s="1"/>
  <c r="BC8" i="15"/>
  <c r="BB10" i="15" l="1"/>
  <c r="BB9" i="15"/>
  <c r="BC10" i="15"/>
  <c r="BC9" i="15"/>
  <c r="BC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F5" i="15"/>
  <c r="BF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E5" i="15"/>
  <c r="BE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D5" i="15"/>
  <c r="BD7" i="15" s="1"/>
  <c r="AD81" i="15"/>
  <c r="AD80" i="15"/>
  <c r="AD63" i="15"/>
  <c r="AD62" i="15"/>
  <c r="BF8" i="15" l="1"/>
  <c r="BF11" i="15" s="1"/>
  <c r="BD8" i="15"/>
  <c r="BD11" i="15" s="1"/>
  <c r="BE8" i="15"/>
  <c r="BF9" i="15" l="1"/>
  <c r="BF10" i="15"/>
  <c r="BD9" i="15"/>
  <c r="BD10" i="15"/>
  <c r="BE10" i="15"/>
  <c r="BE9" i="15"/>
  <c r="BE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I5" i="15" l="1"/>
  <c r="BI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H5" i="15"/>
  <c r="BH7" i="15" s="1"/>
  <c r="AH90" i="15"/>
  <c r="AH89" i="15"/>
  <c r="BG5" i="15"/>
  <c r="BG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I8" i="15" l="1"/>
  <c r="BG8" i="15"/>
  <c r="BG11" i="15" s="1"/>
  <c r="BH8" i="15"/>
  <c r="BG9" i="15" l="1"/>
  <c r="BG10" i="15"/>
  <c r="BI11" i="15"/>
  <c r="BI10" i="15"/>
  <c r="BI9" i="15"/>
  <c r="BH11" i="15"/>
  <c r="BH10" i="15"/>
  <c r="BH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J5" i="15" l="1"/>
  <c r="BJ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J8" i="15" l="1"/>
  <c r="BJ11" i="15" s="1"/>
  <c r="BJ10" i="15" l="1"/>
  <c r="BJ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K5" i="15" l="1"/>
  <c r="BK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K8" i="15" l="1"/>
  <c r="BK10" i="15" s="1"/>
  <c r="BK9" i="15" l="1"/>
  <c r="BK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M5" i="15"/>
  <c r="BM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L5" i="15"/>
  <c r="BL7" i="15" s="1"/>
  <c r="BL8" i="15" l="1"/>
  <c r="BL10" i="15" s="1"/>
  <c r="BM8" i="15"/>
  <c r="BL9" i="15" l="1"/>
  <c r="BL11" i="15"/>
  <c r="BM9" i="15"/>
  <c r="BM11" i="15"/>
  <c r="BM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BN5" i="15" l="1"/>
  <c r="BN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N8" i="15" l="1"/>
  <c r="BN10" i="15" s="1"/>
  <c r="AO43" i="15" l="1"/>
  <c r="BN11" i="15"/>
  <c r="BN9" i="15"/>
  <c r="AO45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18" i="15"/>
  <c r="AP34" i="15"/>
  <c r="AP115" i="15"/>
  <c r="AP52" i="15"/>
  <c r="AP7" i="15"/>
  <c r="AP106" i="15"/>
  <c r="AP72" i="15"/>
  <c r="AP71" i="15"/>
  <c r="AP99" i="15"/>
  <c r="AP98" i="15"/>
  <c r="AO98" i="15"/>
  <c r="AO99" i="15"/>
  <c r="AP16" i="15" l="1"/>
  <c r="AP17" i="15" s="1"/>
  <c r="AQ16" i="15"/>
  <c r="AQ17" i="15" s="1"/>
  <c r="AQ98" i="15"/>
  <c r="AQ99" i="15"/>
  <c r="AQ71" i="15"/>
  <c r="AQ53" i="15"/>
  <c r="AQ54" i="15"/>
  <c r="AQ108" i="15"/>
  <c r="AQ107" i="15"/>
  <c r="AQ35" i="15"/>
  <c r="AQ36" i="15"/>
  <c r="AP116" i="15"/>
  <c r="AP117" i="15"/>
  <c r="AP107" i="15"/>
  <c r="AP108" i="15"/>
  <c r="AP9" i="15"/>
  <c r="AP8" i="15"/>
  <c r="AP36" i="15"/>
  <c r="AP35" i="15"/>
  <c r="AP54" i="15"/>
  <c r="AP53" i="15"/>
  <c r="AR105" i="15" l="1"/>
  <c r="AR42" i="15"/>
  <c r="AR96" i="15"/>
  <c r="AR6" i="15"/>
  <c r="AR104" i="15"/>
  <c r="AR106" i="15" s="1"/>
  <c r="AQ97" i="15"/>
  <c r="AR33" i="15"/>
  <c r="AR69" i="15"/>
  <c r="AR113" i="15"/>
  <c r="AR115" i="15" s="1"/>
  <c r="N48" i="12"/>
  <c r="AQ70" i="15"/>
  <c r="AQ72" i="15" s="1"/>
  <c r="AR114" i="15"/>
  <c r="AQ18" i="15"/>
  <c r="AQ115" i="15"/>
  <c r="AQ9" i="15"/>
  <c r="AP43" i="15"/>
  <c r="AQ43" i="15"/>
  <c r="AR107" i="15" l="1"/>
  <c r="AR108" i="15"/>
  <c r="AR41" i="15"/>
  <c r="AR43" i="15" s="1"/>
  <c r="H48" i="12"/>
  <c r="C48" i="12"/>
  <c r="J48" i="12"/>
  <c r="O48" i="12"/>
  <c r="D48" i="12"/>
  <c r="F48" i="12"/>
  <c r="AR95" i="15"/>
  <c r="AR97" i="15" s="1"/>
  <c r="AR99" i="15" s="1"/>
  <c r="M48" i="12"/>
  <c r="AR15" i="15"/>
  <c r="AR14" i="15"/>
  <c r="AR16" i="15" s="1"/>
  <c r="AQ34" i="15"/>
  <c r="AR32" i="15"/>
  <c r="AR34" i="15" s="1"/>
  <c r="AR68" i="15"/>
  <c r="AR70" i="15" s="1"/>
  <c r="AR116" i="15"/>
  <c r="AR117" i="15"/>
  <c r="AP44" i="15"/>
  <c r="AP45" i="15"/>
  <c r="AQ44" i="15"/>
  <c r="AQ45" i="15"/>
  <c r="AQ117" i="15"/>
  <c r="AQ116" i="15"/>
  <c r="AQ7" i="15" l="1"/>
  <c r="AQ8" i="15" s="1"/>
  <c r="AR5" i="15"/>
  <c r="AR7" i="15" s="1"/>
  <c r="AR45" i="15"/>
  <c r="AR44" i="15"/>
  <c r="AR98" i="15"/>
  <c r="G48" i="12"/>
  <c r="AR51" i="15"/>
  <c r="AR50" i="15"/>
  <c r="AR52" i="15" s="1"/>
  <c r="AR18" i="15"/>
  <c r="AR17" i="15"/>
  <c r="AR72" i="15"/>
  <c r="AR71" i="15"/>
  <c r="AR36" i="15"/>
  <c r="AR35" i="15"/>
  <c r="AR54" i="15" l="1"/>
  <c r="AR53" i="15"/>
  <c r="AR9" i="15"/>
  <c r="AR8" i="15"/>
  <c r="AR59" i="15"/>
  <c r="AR61" i="15" s="1"/>
  <c r="AR60" i="15"/>
  <c r="AQ61" i="15"/>
  <c r="AP61" i="15"/>
  <c r="I48" i="12"/>
  <c r="AO61" i="15"/>
  <c r="AR62" i="15" l="1"/>
  <c r="AR63" i="15"/>
  <c r="AQ63" i="15"/>
  <c r="AQ62" i="15"/>
  <c r="AP62" i="15"/>
  <c r="AP63" i="15"/>
  <c r="AO63" i="15"/>
  <c r="AO62" i="15"/>
  <c r="AR78" i="15" l="1"/>
  <c r="AR77" i="15"/>
  <c r="AR79" i="15" s="1"/>
  <c r="AR87" i="15"/>
  <c r="AR86" i="15"/>
  <c r="AR88" i="15" s="1"/>
  <c r="AR23" i="15"/>
  <c r="AR25" i="15" s="1"/>
  <c r="AR24" i="15"/>
  <c r="BR5" i="15" s="1"/>
  <c r="BR7" i="15" s="1"/>
  <c r="AQ88" i="15"/>
  <c r="AQ79" i="15"/>
  <c r="AQ25" i="15"/>
  <c r="BQ5" i="15"/>
  <c r="BQ7" i="15" s="1"/>
  <c r="AP25" i="15"/>
  <c r="AP88" i="15"/>
  <c r="AP79" i="15"/>
  <c r="P44" i="12"/>
  <c r="E48" i="12"/>
  <c r="P43" i="12"/>
  <c r="P47" i="12"/>
  <c r="L48" i="12"/>
  <c r="P45" i="12"/>
  <c r="AO88" i="15"/>
  <c r="K48" i="12"/>
  <c r="AO79" i="15"/>
  <c r="BO5" i="15"/>
  <c r="BO7" i="15" s="1"/>
  <c r="AO25" i="15"/>
  <c r="P46" i="12"/>
  <c r="AR89" i="15" l="1"/>
  <c r="AR90" i="15"/>
  <c r="AR81" i="15"/>
  <c r="AR80" i="15"/>
  <c r="AR26" i="15"/>
  <c r="AR27" i="15"/>
  <c r="P48" i="12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BP5" i="15"/>
  <c r="BP7" i="15" s="1"/>
  <c r="BO8" i="15"/>
  <c r="BO11" i="15" s="1"/>
  <c r="AO27" i="15"/>
  <c r="AO26" i="15"/>
  <c r="AO89" i="15"/>
  <c r="AO90" i="15"/>
  <c r="F7" i="12"/>
  <c r="F6" i="12"/>
  <c r="AO81" i="15"/>
  <c r="AO80" i="15"/>
  <c r="BP8" i="15" l="1"/>
  <c r="BR8" i="15"/>
  <c r="BQ8" i="15"/>
  <c r="BO9" i="15"/>
  <c r="BO10" i="15"/>
  <c r="BP11" i="15"/>
  <c r="BP10" i="15"/>
  <c r="BP9" i="15"/>
  <c r="BR11" i="15" l="1"/>
  <c r="BR10" i="15"/>
  <c r="BR9" i="15"/>
  <c r="BQ11" i="15"/>
  <c r="BQ10" i="15"/>
  <c r="BQ9" i="15"/>
</calcChain>
</file>

<file path=xl/sharedStrings.xml><?xml version="1.0" encoding="utf-8"?>
<sst xmlns="http://schemas.openxmlformats.org/spreadsheetml/2006/main" count="6778" uniqueCount="215">
  <si>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</si>
  <si>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</si>
  <si>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</si>
  <si>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</si>
  <si>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</si>
  <si>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</si>
  <si>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</si>
  <si>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</si>
  <si>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</si>
  <si>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</si>
  <si>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</si>
  <si>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</si>
  <si>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</si>
  <si>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</si>
  <si>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</si>
  <si>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</si>
  <si>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</si>
  <si>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</si>
  <si>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</si>
  <si>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</si>
  <si>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</si>
  <si>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</si>
  <si>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</si>
  <si>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</si>
  <si>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</si>
  <si>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</si>
  <si>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</si>
  <si>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</si>
  <si>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</si>
  <si>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</si>
  <si>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</si>
  <si>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</si>
  <si>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</si>
  <si>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</si>
  <si>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</si>
  <si>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</si>
  <si>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</si>
  <si>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</si>
  <si>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</si>
  <si>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</si>
  <si>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</si>
  <si>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</si>
  <si>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</si>
  <si>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</si>
  <si>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</si>
  <si>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</si>
  <si>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</si>
  <si>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</si>
  <si>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</si>
  <si>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</si>
  <si>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</si>
  <si>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</si>
  <si>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</si>
  <si>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</si>
  <si>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</si>
  <si>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</si>
  <si>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</si>
  <si>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</si>
  <si>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</si>
  <si>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</si>
  <si>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</si>
  <si>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</si>
  <si>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</si>
  <si>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</si>
  <si>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</si>
  <si>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</si>
  <si>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</si>
  <si>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</si>
  <si>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</si>
  <si>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</si>
  <si>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</si>
  <si>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</si>
  <si>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</si>
  <si>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</si>
  <si>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</si>
  <si>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</si>
  <si>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</si>
  <si>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</si>
  <si>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</si>
  <si>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</si>
  <si>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</si>
  <si>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</si>
  <si>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</si>
  <si>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</si>
  <si>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</si>
  <si>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</si>
  <si>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</si>
  <si>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</si>
  <si>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</si>
  <si>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</si>
  <si>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</si>
  <si>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</si>
  <si>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</si>
  <si>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</si>
  <si>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</si>
  <si>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</si>
  <si>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</si>
  <si>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</si>
  <si>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</si>
  <si>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</si>
  <si>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</si>
  <si>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</si>
  <si>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</si>
  <si>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</si>
  <si>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</si>
  <si>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</si>
  <si>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</si>
  <si>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</si>
  <si>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</si>
  <si>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</si>
  <si>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</si>
  <si>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</si>
  <si>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</si>
  <si>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</si>
  <si>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</si>
  <si>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</si>
  <si>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</si>
  <si>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</si>
  <si>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</si>
  <si>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</si>
  <si>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</si>
  <si>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</si>
  <si>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</si>
  <si>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</si>
  <si>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</si>
  <si>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</si>
  <si>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</si>
  <si>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</si>
  <si>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</si>
  <si>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</si>
  <si>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</si>
  <si>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</si>
  <si>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</si>
  <si>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</si>
  <si>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</si>
  <si>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</si>
  <si>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</si>
  <si>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</si>
  <si>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</si>
  <si>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</si>
  <si>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</si>
  <si>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</si>
  <si>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</si>
  <si>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</si>
  <si>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</si>
  <si>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</si>
  <si>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</si>
  <si>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</si>
  <si>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</si>
  <si>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</si>
  <si>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</si>
  <si>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</si>
  <si>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</si>
  <si>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</si>
  <si>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</si>
  <si>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</si>
  <si>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</si>
  <si>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</si>
  <si>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</si>
  <si>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</si>
  <si>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</si>
  <si>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</si>
  <si>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</si>
  <si>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</si>
  <si>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</si>
  <si>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</si>
  <si>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</si>
  <si>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</si>
  <si>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</si>
  <si>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</si>
  <si>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</si>
  <si>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</si>
  <si>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</si>
  <si>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</si>
  <si>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</si>
  <si>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</si>
  <si>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</si>
  <si>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</si>
  <si>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</si>
  <si>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</si>
  <si>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</si>
  <si>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</si>
  <si>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</si>
  <si>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</si>
  <si>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</si>
  <si>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</si>
  <si>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</si>
  <si>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</si>
  <si>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</si>
  <si>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</si>
  <si>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</si>
  <si>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</si>
  <si>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</si>
  <si>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</si>
  <si>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</si>
  <si>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</si>
  <si>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</si>
  <si>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</si>
  <si>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</si>
  <si>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</si>
  <si>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</si>
  <si>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</si>
  <si>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</si>
  <si>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</si>
  <si>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</si>
  <si>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</si>
  <si>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</si>
  <si>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Recebíveis Conta Corrente (Créditos até 10/01/2023)</t>
  </si>
  <si>
    <t>Fundo Soberano (Aplicações recebimentos até 10/01/2023) Valor Líquido 16/01/2023</t>
  </si>
  <si>
    <t>Fundo de Despesas (Valor Bruto 16/01/2023)</t>
  </si>
  <si>
    <t>Fundo de Litígio (Valor Bruto 16/01/2023)</t>
  </si>
  <si>
    <t>PMTs Ordinárias Validadas com Agente Fiduciário</t>
  </si>
  <si>
    <t>PMT's finais que serão pagas no evento do mês</t>
  </si>
  <si>
    <t>Cascata de Pagamentos original</t>
  </si>
  <si>
    <t>Cascata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</si>
</sst>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74</xdr:col>
      <xdr:colOff>204374</xdr:colOff>
      <xdr:row>18</xdr:row>
      <xdr:rowOff>39486</xdr:rowOff>
    </xdr:from>
    <xdr:to>
      <xdr:col>82</xdr:col>
      <xdr:colOff>358831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0</xdr:row>
      <xdr:rowOff>99785</xdr:rowOff>
    </xdr:from>
    <xdr:to>
      <xdr:col>90</xdr:col>
      <xdr:colOff>478426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83</xdr:col>
      <xdr:colOff>54429</xdr:colOff>
      <xdr:row>24</xdr:row>
      <xdr:rowOff>9071</xdr:rowOff>
    </xdr:from>
    <xdr:to>
      <xdr:col>90</xdr:col>
      <xdr:colOff>363310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31</xdr:row>
      <xdr:rowOff>0</xdr:rowOff>
    </xdr:from>
    <xdr:to>
      <xdr:col>91</xdr:col>
      <xdr:colOff>36283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1</xdr:row>
      <xdr:rowOff>0</xdr:rowOff>
    </xdr:from>
    <xdr:to>
      <xdr:col>100</xdr:col>
      <xdr:colOff>459492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101</xdr:col>
      <xdr:colOff>136071</xdr:colOff>
      <xdr:row>1</xdr:row>
      <xdr:rowOff>81643</xdr:rowOff>
    </xdr:from>
    <xdr:to>
      <xdr:col>111</xdr:col>
      <xdr:colOff>286923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15</xdr:row>
      <xdr:rowOff>0</xdr:rowOff>
    </xdr:from>
    <xdr:to>
      <xdr:col>100</xdr:col>
      <xdr:colOff>515694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75</xdr:col>
      <xdr:colOff>109767</xdr:colOff>
      <xdr:row>0</xdr:row>
      <xdr:rowOff>27214</xdr:rowOff>
    </xdr:from>
    <xdr:to>
      <xdr:col>81</xdr:col>
      <xdr:colOff>493000</xdr:colOff>
      <xdr:row>16</xdr:row>
      <xdr:rowOff>17284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100</xdr:col>
      <xdr:colOff>535215</xdr:colOff>
      <xdr:row>11</xdr:row>
      <xdr:rowOff>99787</xdr:rowOff>
    </xdr:from>
    <xdr:to>
      <xdr:col>113</xdr:col>
      <xdr:colOff>134952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45</xdr:col>
      <xdr:colOff>153261</xdr:colOff>
      <xdr:row>12</xdr:row>
      <xdr:rowOff>9071</xdr:rowOff>
    </xdr:from>
    <xdr:to>
      <xdr:col>47</xdr:col>
      <xdr:colOff>399706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690">
      <pivotArea outline="0" collapsedLevelsAreSubtotals="1" fieldPosition="0"/>
    </format>
    <format dxfId="689">
      <pivotArea dataOnly="0" labelOnly="1" outline="0" fieldPosition="0">
        <references count="1">
          <reference field="23" count="0"/>
        </references>
      </pivotArea>
    </format>
    <format dxfId="688">
      <pivotArea dataOnly="0" labelOnly="1" outline="0" axis="axisValues" fieldPosition="0"/>
    </format>
    <format dxfId="68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8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685">
      <pivotArea outline="0" collapsedLevelsAreSubtotals="1" fieldPosition="0"/>
    </format>
    <format dxfId="684">
      <pivotArea dataOnly="0" labelOnly="1" outline="0" fieldPosition="0">
        <references count="1">
          <reference field="23" count="0"/>
        </references>
      </pivotArea>
    </format>
    <format dxfId="6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682">
      <pivotArea outline="0" collapsedLevelsAreSubtotals="1" fieldPosition="0"/>
    </format>
    <format dxfId="681">
      <pivotArea dataOnly="0" labelOnly="1" outline="0" fieldPosition="0">
        <references count="1">
          <reference field="23" count="0"/>
        </references>
      </pivotArea>
    </format>
    <format dxfId="6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2" bestFit="1" customWidth="1"/>
    <col min="22" max="22" width="20.33203125" style="80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179</v>
      </c>
      <c r="V1" s="80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zoomScale="85" zoomScaleNormal="85" workbookViewId="0">
      <selection activeCell="C6" sqref="C6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16.5546875" style="13" bestFit="1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8">
        <v>44926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215123642.82474852</v>
      </c>
      <c r="D6" s="2" t="s">
        <v>167</v>
      </c>
      <c r="E6" s="12">
        <f>'Ordem de Aplicação dos Recursos'!K7*'Histórico Integralizações'!D4</f>
        <v>211597423.37799546</v>
      </c>
      <c r="F6" s="65">
        <f>1-E6/(P29+P34+P35+P36+P43+P44+P45)</f>
        <v>5.60272256719615E-2</v>
      </c>
      <c r="I6" s="12"/>
    </row>
    <row r="7" spans="2:9" x14ac:dyDescent="0.3">
      <c r="B7" s="14" t="s">
        <v>70</v>
      </c>
      <c r="C7" s="16">
        <v>25133201.512124505</v>
      </c>
      <c r="D7" s="2" t="s">
        <v>168</v>
      </c>
      <c r="E7" s="12">
        <v>208465338.29496989</v>
      </c>
      <c r="F7" s="65">
        <f>1-E7/(P29+P34+P35+P36+P43+P44+P45)</f>
        <v>6.999999999999984E-2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5"/>
      <c r="I8" s="12"/>
    </row>
    <row r="9" spans="2:9" x14ac:dyDescent="0.3">
      <c r="B9" s="14"/>
      <c r="C9" s="16"/>
      <c r="H9" s="12"/>
      <c r="I9" s="12"/>
    </row>
    <row r="10" spans="2:9" x14ac:dyDescent="0.3">
      <c r="B10" s="55" t="s">
        <v>143</v>
      </c>
      <c r="C10" s="16"/>
      <c r="D10" s="93"/>
      <c r="E10" s="93"/>
      <c r="F10" s="93"/>
    </row>
    <row r="11" spans="2:9" x14ac:dyDescent="0.3">
      <c r="B11" s="14" t="s">
        <v>207</v>
      </c>
      <c r="C11" s="16">
        <v>0</v>
      </c>
      <c r="D11" s="6"/>
      <c r="E11" s="6"/>
      <c r="F11" s="6"/>
    </row>
    <row r="12" spans="2:9" x14ac:dyDescent="0.3">
      <c r="B12" s="14" t="s">
        <v>208</v>
      </c>
      <c r="C12" s="16">
        <v>8851926.8599999994</v>
      </c>
      <c r="D12" s="28"/>
      <c r="E12" s="12"/>
      <c r="F12" s="16"/>
    </row>
    <row r="13" spans="2:9" x14ac:dyDescent="0.3">
      <c r="B13" s="14" t="s">
        <v>209</v>
      </c>
      <c r="C13" s="16">
        <v>403151.92</v>
      </c>
      <c r="D13" s="28"/>
      <c r="E13" s="21"/>
      <c r="F13" s="89"/>
      <c r="H13" s="12"/>
    </row>
    <row r="14" spans="2:9" x14ac:dyDescent="0.3">
      <c r="B14" s="14" t="s">
        <v>210</v>
      </c>
      <c r="C14" s="16">
        <v>122132.65</v>
      </c>
      <c r="D14" s="90"/>
      <c r="E14" s="89"/>
      <c r="F14" s="89"/>
    </row>
    <row r="15" spans="2:9" x14ac:dyDescent="0.3">
      <c r="B15" s="14"/>
      <c r="C15" s="16"/>
      <c r="D15" s="90"/>
      <c r="E15" s="89"/>
      <c r="F15" s="89"/>
    </row>
    <row r="16" spans="2:9" x14ac:dyDescent="0.3">
      <c r="B16" s="14"/>
      <c r="C16" s="16"/>
      <c r="D16" s="90"/>
      <c r="E16" s="89"/>
      <c r="F16" s="89"/>
    </row>
    <row r="17" spans="1:21" x14ac:dyDescent="0.3">
      <c r="B17" s="14"/>
      <c r="C17" s="16"/>
      <c r="D17" s="90"/>
      <c r="E17" s="89"/>
      <c r="F17" s="89"/>
    </row>
    <row r="18" spans="1:21" x14ac:dyDescent="0.3">
      <c r="B18" s="14"/>
      <c r="C18" s="16"/>
      <c r="D18" s="89"/>
      <c r="E18" s="89"/>
      <c r="F18" s="89"/>
    </row>
    <row r="19" spans="1:21" x14ac:dyDescent="0.3">
      <c r="B19" s="14"/>
      <c r="C19" s="16"/>
      <c r="D19" s="89"/>
      <c r="E19" s="92"/>
      <c r="F19" s="89"/>
    </row>
    <row r="20" spans="1:21" x14ac:dyDescent="0.3">
      <c r="B20" s="16"/>
      <c r="C20" s="16"/>
      <c r="D20" s="89"/>
      <c r="E20" s="89"/>
      <c r="F20" s="89"/>
    </row>
    <row r="21" spans="1:21" x14ac:dyDescent="0.3">
      <c r="B21" s="16"/>
      <c r="C21" s="16"/>
      <c r="D21" s="89"/>
      <c r="E21" s="89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96" t="s">
        <v>129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67"/>
    </row>
    <row r="25" spans="1:21" x14ac:dyDescent="0.3">
      <c r="B25" s="35" t="s">
        <v>172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3">
      <c r="A26" s="91" t="s">
        <v>206</v>
      </c>
      <c r="B26" s="28">
        <v>44845</v>
      </c>
      <c r="C26" s="3">
        <v>2377072.5981540019</v>
      </c>
      <c r="D26" s="3">
        <v>7177331.1596669974</v>
      </c>
      <c r="E26" s="3">
        <v>7260966.4448370077</v>
      </c>
      <c r="F26" s="3">
        <v>6853398.7007040065</v>
      </c>
      <c r="G26" s="3">
        <v>5550928.253770995</v>
      </c>
      <c r="H26" s="3">
        <v>5494870.8958620066</v>
      </c>
      <c r="I26" s="3">
        <v>13005221.985489966</v>
      </c>
      <c r="J26" s="12">
        <v>11442439.696388004</v>
      </c>
      <c r="K26" s="12">
        <v>26651512.970042996</v>
      </c>
      <c r="L26" s="12">
        <v>70753091.341824085</v>
      </c>
      <c r="M26" s="12">
        <v>38852787.511470042</v>
      </c>
      <c r="N26" s="12">
        <v>41919997.86296007</v>
      </c>
      <c r="O26" s="12">
        <v>5620790.2168799974</v>
      </c>
      <c r="P26" s="37">
        <f t="shared" ref="P26:P27" si="1">SUM(C26:O26)</f>
        <v>242960409.63805017</v>
      </c>
      <c r="Q26" s="3"/>
      <c r="R26" s="3"/>
      <c r="S26" s="3"/>
      <c r="T26" s="3"/>
      <c r="U26" s="3"/>
    </row>
    <row r="27" spans="1:21" x14ac:dyDescent="0.3">
      <c r="A27" s="91" t="s">
        <v>206</v>
      </c>
      <c r="B27" s="28">
        <v>44875</v>
      </c>
      <c r="C27" s="3">
        <v>2313221.3910629991</v>
      </c>
      <c r="D27" s="3">
        <v>6930977.0805459972</v>
      </c>
      <c r="E27" s="3">
        <v>7046094.9471980082</v>
      </c>
      <c r="F27" s="3">
        <v>6605431.4526830092</v>
      </c>
      <c r="G27" s="3">
        <v>5332586.8424969977</v>
      </c>
      <c r="H27" s="3">
        <v>5276558.4421289954</v>
      </c>
      <c r="I27" s="3">
        <v>12666062.327819012</v>
      </c>
      <c r="J27" s="12">
        <v>11186615.965831986</v>
      </c>
      <c r="K27" s="12">
        <v>25987331.65025305</v>
      </c>
      <c r="L27" s="12">
        <v>69023382.235418335</v>
      </c>
      <c r="M27" s="12">
        <v>37943502.730191961</v>
      </c>
      <c r="N27" s="12">
        <v>40784215.044851124</v>
      </c>
      <c r="O27" s="12">
        <v>5496781.4090100098</v>
      </c>
      <c r="P27" s="37">
        <f t="shared" si="1"/>
        <v>236592761.51949146</v>
      </c>
      <c r="Q27" s="3"/>
      <c r="R27" s="3"/>
      <c r="S27" s="3"/>
      <c r="T27" s="3"/>
      <c r="U27" s="3"/>
    </row>
    <row r="28" spans="1:21" x14ac:dyDescent="0.3">
      <c r="A28" s="91" t="s">
        <v>206</v>
      </c>
      <c r="B28" s="28">
        <v>44907</v>
      </c>
      <c r="C28" s="3">
        <v>2236105.630404999</v>
      </c>
      <c r="D28" s="3">
        <v>6728570.5881350134</v>
      </c>
      <c r="E28" s="3">
        <v>6839934.1695490079</v>
      </c>
      <c r="F28" s="3">
        <v>6364679.7986180056</v>
      </c>
      <c r="G28" s="3">
        <v>5134918.9980780222</v>
      </c>
      <c r="H28" s="3">
        <v>5074937.1617279965</v>
      </c>
      <c r="I28" s="3">
        <v>12278390.920350036</v>
      </c>
      <c r="J28" s="3">
        <v>10916029.62159498</v>
      </c>
      <c r="K28" s="3">
        <v>25325990.365162041</v>
      </c>
      <c r="L28" s="3">
        <v>67400762.844706208</v>
      </c>
      <c r="M28" s="3">
        <v>36941787.680059083</v>
      </c>
      <c r="N28" s="3">
        <v>39572537.860126168</v>
      </c>
      <c r="O28" s="3">
        <v>5349447.6579449968</v>
      </c>
      <c r="P28" s="37">
        <f>SUM(C28:O28)</f>
        <v>230164093.29645658</v>
      </c>
      <c r="Q28" s="3"/>
      <c r="R28" s="3"/>
      <c r="S28" s="3"/>
      <c r="T28" s="3"/>
      <c r="U28" s="3"/>
    </row>
    <row r="29" spans="1:21" x14ac:dyDescent="0.3">
      <c r="B29" s="28">
        <v>44936</v>
      </c>
      <c r="C29" s="3">
        <v>2123548.4496390019</v>
      </c>
      <c r="D29" s="3">
        <v>6401813.5297490042</v>
      </c>
      <c r="E29" s="3">
        <v>6471911.9876659978</v>
      </c>
      <c r="F29" s="3">
        <v>5960137.8579489952</v>
      </c>
      <c r="G29" s="3">
        <v>4773853.7180659939</v>
      </c>
      <c r="H29" s="3">
        <v>4769334.6933690086</v>
      </c>
      <c r="I29" s="3">
        <v>11503053.115045995</v>
      </c>
      <c r="J29" s="3">
        <v>10262501.384104002</v>
      </c>
      <c r="K29" s="3">
        <v>23934447.203146044</v>
      </c>
      <c r="L29" s="3">
        <v>64221107.064516783</v>
      </c>
      <c r="M29" s="3">
        <v>35394207.938072026</v>
      </c>
      <c r="N29" s="3">
        <v>37914941.925462894</v>
      </c>
      <c r="O29" s="3">
        <v>5134886.1369210025</v>
      </c>
      <c r="P29" s="37">
        <f>SUM(C29:O29)</f>
        <v>218865745.00370675</v>
      </c>
      <c r="Q29" s="3"/>
      <c r="R29" s="3"/>
      <c r="S29" s="3"/>
      <c r="T29" s="8"/>
      <c r="U29" s="8"/>
    </row>
    <row r="30" spans="1:21" x14ac:dyDescent="0.3">
      <c r="B30" s="69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8"/>
      <c r="S30" s="8"/>
      <c r="T30" s="8"/>
      <c r="U30" s="8"/>
    </row>
    <row r="31" spans="1:21" x14ac:dyDescent="0.3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6"/>
      <c r="U32" s="36"/>
    </row>
    <row r="33" spans="2:22" x14ac:dyDescent="0.3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3">
      <c r="B34" s="8" t="s">
        <v>2</v>
      </c>
      <c r="C34" s="3">
        <v>22994.430304000001</v>
      </c>
      <c r="D34" s="3">
        <v>87118.434372999996</v>
      </c>
      <c r="E34" s="3">
        <v>80934.618374000012</v>
      </c>
      <c r="F34" s="3">
        <v>141918.24355500002</v>
      </c>
      <c r="G34" s="3">
        <v>112407.778475</v>
      </c>
      <c r="H34" s="3">
        <v>79583.661599999992</v>
      </c>
      <c r="I34" s="3">
        <v>250060.26133899999</v>
      </c>
      <c r="J34" s="3">
        <v>197221.96752600002</v>
      </c>
      <c r="K34" s="3">
        <v>340161.18604600005</v>
      </c>
      <c r="L34" s="3">
        <v>847009.62366699998</v>
      </c>
      <c r="M34" s="3">
        <v>364234.34730199998</v>
      </c>
      <c r="N34" s="3">
        <v>343258.46277000004</v>
      </c>
      <c r="O34" s="3">
        <v>95201.256263000003</v>
      </c>
      <c r="P34" s="3">
        <f>SUM(C34:O34)</f>
        <v>2962104.271594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20566.938631000001</v>
      </c>
      <c r="D35" s="3">
        <v>22488.275583999999</v>
      </c>
      <c r="E35" s="3">
        <v>39032.306774999997</v>
      </c>
      <c r="F35" s="3">
        <v>25564.260339000004</v>
      </c>
      <c r="G35" s="3">
        <v>59473.404670999997</v>
      </c>
      <c r="H35" s="3">
        <v>6049.7348410000004</v>
      </c>
      <c r="I35" s="3">
        <v>78659.413658000005</v>
      </c>
      <c r="J35" s="3">
        <v>71408.346655000016</v>
      </c>
      <c r="K35" s="3">
        <v>239684.95537699998</v>
      </c>
      <c r="L35" s="3">
        <v>332579.8973469999</v>
      </c>
      <c r="M35" s="3">
        <v>191610.30264500002</v>
      </c>
      <c r="N35" s="3">
        <v>264571.81881800009</v>
      </c>
      <c r="O35" s="3">
        <v>5346.5771930000001</v>
      </c>
      <c r="P35" s="3">
        <f>SUM(C35:O35)</f>
        <v>1357036.232534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4865.4247839999998</v>
      </c>
      <c r="D36" s="3">
        <v>32209.240075000002</v>
      </c>
      <c r="E36" s="3">
        <v>30778.901216999999</v>
      </c>
      <c r="F36" s="3">
        <v>9330.2699410000005</v>
      </c>
      <c r="G36" s="3">
        <v>16068.958062</v>
      </c>
      <c r="H36" s="3">
        <v>31178.993635999999</v>
      </c>
      <c r="I36" s="3">
        <v>69602.437499000007</v>
      </c>
      <c r="J36" s="3">
        <v>50846.913448000007</v>
      </c>
      <c r="K36" s="3">
        <v>147731.06203100001</v>
      </c>
      <c r="L36" s="3">
        <v>264235.23728700005</v>
      </c>
      <c r="M36" s="3">
        <v>185954.18293000001</v>
      </c>
      <c r="N36" s="3">
        <v>93463.366175000003</v>
      </c>
      <c r="O36" s="3">
        <v>12615.382817999998</v>
      </c>
      <c r="P36" s="3">
        <f>SUM(C36:O36)</f>
        <v>948880.36990300019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35653.048039000001</v>
      </c>
      <c r="D37" s="3">
        <v>3606.7746590000002</v>
      </c>
      <c r="E37" s="3">
        <v>19770.502956000004</v>
      </c>
      <c r="F37" s="3">
        <v>45273.068858999999</v>
      </c>
      <c r="G37" s="3">
        <v>1296.6357370000001</v>
      </c>
      <c r="H37" s="3">
        <v>6015.1105210000005</v>
      </c>
      <c r="I37" s="3">
        <v>9637.7261459999991</v>
      </c>
      <c r="J37" s="3">
        <v>99785.08073099998</v>
      </c>
      <c r="K37" s="3">
        <v>86175.998951000016</v>
      </c>
      <c r="L37" s="3">
        <v>249641.80866199997</v>
      </c>
      <c r="M37" s="3">
        <v>31355.529802999998</v>
      </c>
      <c r="N37" s="3">
        <v>120763.765082</v>
      </c>
      <c r="O37" s="3">
        <v>0</v>
      </c>
      <c r="P37" s="3">
        <f>SUM(C37:O37)</f>
        <v>708975.05014599999</v>
      </c>
      <c r="Q37" s="3"/>
      <c r="R37" s="3"/>
      <c r="S37" s="3"/>
      <c r="T37" s="3"/>
      <c r="U37" s="3"/>
      <c r="V37" s="36"/>
    </row>
    <row r="38" spans="2:22" s="13" customFormat="1" x14ac:dyDescent="0.3">
      <c r="B38" s="8" t="s">
        <v>93</v>
      </c>
      <c r="C38" s="3">
        <v>407293.26589399989</v>
      </c>
      <c r="D38" s="3">
        <v>1054194.4804000005</v>
      </c>
      <c r="E38" s="3">
        <v>963519.07856900024</v>
      </c>
      <c r="F38" s="3">
        <v>785241.10844399955</v>
      </c>
      <c r="G38" s="3">
        <v>350965.60471799993</v>
      </c>
      <c r="H38" s="3">
        <v>488433.22034700005</v>
      </c>
      <c r="I38" s="3">
        <v>1227858.0562969991</v>
      </c>
      <c r="J38" s="3">
        <v>1097676.7869909997</v>
      </c>
      <c r="K38" s="3">
        <v>1750110.5347479996</v>
      </c>
      <c r="L38" s="3">
        <v>3872586.239860001</v>
      </c>
      <c r="M38" s="3">
        <v>1952377.4814909997</v>
      </c>
      <c r="N38" s="3">
        <v>2080783.2127480004</v>
      </c>
      <c r="O38" s="3">
        <v>409179.97277299996</v>
      </c>
      <c r="P38" s="3">
        <f>SUM(C38:O38)</f>
        <v>16440219.04328</v>
      </c>
      <c r="Q38" s="3"/>
      <c r="R38" s="3"/>
      <c r="S38" s="3"/>
      <c r="T38" s="37"/>
      <c r="U38" s="37"/>
      <c r="V38" s="3"/>
    </row>
    <row r="39" spans="2:22" s="13" customFormat="1" x14ac:dyDescent="0.3">
      <c r="B39" s="8"/>
      <c r="C39" s="37">
        <f t="shared" ref="C39:O39" si="3">SUM(C34:C38)</f>
        <v>491373.10765199992</v>
      </c>
      <c r="D39" s="37">
        <f t="shared" si="3"/>
        <v>1199617.2050910005</v>
      </c>
      <c r="E39" s="37">
        <f t="shared" si="3"/>
        <v>1134035.4078910002</v>
      </c>
      <c r="F39" s="37">
        <f t="shared" si="3"/>
        <v>1007326.9511379995</v>
      </c>
      <c r="G39" s="37">
        <f t="shared" si="3"/>
        <v>540212.38166299998</v>
      </c>
      <c r="H39" s="37">
        <f t="shared" si="3"/>
        <v>611260.72094500007</v>
      </c>
      <c r="I39" s="37">
        <f t="shared" si="3"/>
        <v>1635817.8949389991</v>
      </c>
      <c r="J39" s="37">
        <f t="shared" si="3"/>
        <v>1516939.0953509999</v>
      </c>
      <c r="K39" s="37">
        <f t="shared" si="3"/>
        <v>2563863.7371529997</v>
      </c>
      <c r="L39" s="37">
        <f t="shared" si="3"/>
        <v>5566052.8068230003</v>
      </c>
      <c r="M39" s="37">
        <f t="shared" si="3"/>
        <v>2725531.8441709997</v>
      </c>
      <c r="N39" s="37">
        <f t="shared" si="3"/>
        <v>2902840.6255930006</v>
      </c>
      <c r="O39" s="37">
        <f t="shared" si="3"/>
        <v>522343.18904699996</v>
      </c>
      <c r="P39" s="37">
        <f>SUM(P34:P38)</f>
        <v>22417214.967457</v>
      </c>
      <c r="Q39" s="37"/>
      <c r="R39" s="37"/>
      <c r="S39" s="37"/>
      <c r="T39" s="8"/>
      <c r="U39" s="8"/>
      <c r="V39" s="3"/>
    </row>
    <row r="40" spans="2:22" s="13" customFormat="1" x14ac:dyDescent="0.3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3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7321.985154</v>
      </c>
      <c r="M43" s="3">
        <v>9246.7732390000019</v>
      </c>
      <c r="N43" s="3">
        <v>0</v>
      </c>
      <c r="O43" s="3">
        <v>0</v>
      </c>
      <c r="P43" s="3">
        <f>SUM(C43:O43)</f>
        <v>16568.758393000004</v>
      </c>
      <c r="Q43" s="37"/>
      <c r="R43" s="37"/>
      <c r="S43" s="37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7"/>
      <c r="R44" s="37"/>
      <c r="S44" s="37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1436.1405480000003</v>
      </c>
      <c r="E45" s="3">
        <v>0</v>
      </c>
      <c r="F45" s="3">
        <v>0</v>
      </c>
      <c r="G45" s="3">
        <v>0</v>
      </c>
      <c r="H45" s="3">
        <v>864.36236500000007</v>
      </c>
      <c r="I45" s="3">
        <v>0</v>
      </c>
      <c r="J45" s="3">
        <v>3642.5974829999996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5943.1003959999998</v>
      </c>
      <c r="Q45" s="37"/>
      <c r="R45" s="37"/>
      <c r="S45" s="37"/>
      <c r="T45" s="8"/>
      <c r="U45" s="8"/>
      <c r="V45" s="3"/>
    </row>
    <row r="46" spans="2:22" s="13" customFormat="1" x14ac:dyDescent="0.3">
      <c r="B46" s="8" t="s">
        <v>92</v>
      </c>
      <c r="C46" s="3">
        <v>2122.5352549999998</v>
      </c>
      <c r="D46" s="3">
        <v>6514.2262379999993</v>
      </c>
      <c r="E46" s="3">
        <v>0</v>
      </c>
      <c r="F46" s="3">
        <v>0</v>
      </c>
      <c r="G46" s="3">
        <v>838.326639</v>
      </c>
      <c r="H46" s="3">
        <v>6838.316440999999</v>
      </c>
      <c r="I46" s="3">
        <v>15390.258307999999</v>
      </c>
      <c r="J46" s="3">
        <v>24266.204981000003</v>
      </c>
      <c r="K46" s="3">
        <v>21150.712553000001</v>
      </c>
      <c r="L46" s="3">
        <v>78799.934403999985</v>
      </c>
      <c r="M46" s="3">
        <v>39317.475494999999</v>
      </c>
      <c r="N46" s="3">
        <v>20809.455418000001</v>
      </c>
      <c r="O46" s="3">
        <v>0</v>
      </c>
      <c r="P46" s="3">
        <f>SUM(C46:O46)</f>
        <v>216047.44573199996</v>
      </c>
      <c r="Q46" s="37"/>
      <c r="R46" s="37"/>
      <c r="S46" s="37"/>
      <c r="T46" s="8"/>
      <c r="U46" s="8"/>
      <c r="V46" s="3"/>
    </row>
    <row r="47" spans="2:22" s="13" customFormat="1" x14ac:dyDescent="0.3">
      <c r="B47" s="8" t="s">
        <v>93</v>
      </c>
      <c r="C47" s="3">
        <v>407788.89652100002</v>
      </c>
      <c r="D47" s="3">
        <v>1048785.313139</v>
      </c>
      <c r="E47" s="3">
        <v>1027119.2862339998</v>
      </c>
      <c r="F47" s="3">
        <v>1085146.5627470003</v>
      </c>
      <c r="G47" s="3">
        <v>638156.22323300003</v>
      </c>
      <c r="H47" s="3">
        <v>484538.13172399992</v>
      </c>
      <c r="I47" s="3">
        <v>1771718.084392</v>
      </c>
      <c r="J47" s="3">
        <v>1185498.8180299995</v>
      </c>
      <c r="K47" s="3">
        <v>2227778.2939419993</v>
      </c>
      <c r="L47" s="3">
        <v>5137223.124301007</v>
      </c>
      <c r="M47" s="3">
        <v>2643859.1350460006</v>
      </c>
      <c r="N47" s="3">
        <v>2312911.0235300008</v>
      </c>
      <c r="O47" s="3">
        <v>470969.64930899994</v>
      </c>
      <c r="P47" s="3">
        <f>SUM(C47:O47)</f>
        <v>20441492.542148005</v>
      </c>
      <c r="Q47" s="37"/>
      <c r="R47" s="37"/>
      <c r="S47" s="37"/>
      <c r="T47" s="8"/>
      <c r="U47" s="8"/>
      <c r="V47" s="3"/>
    </row>
    <row r="48" spans="2:22" s="13" customFormat="1" x14ac:dyDescent="0.3">
      <c r="B48" s="8"/>
      <c r="C48" s="37">
        <f t="shared" ref="C48:O48" si="5">SUM(C43:C47)</f>
        <v>409911.43177600001</v>
      </c>
      <c r="D48" s="37">
        <f t="shared" si="5"/>
        <v>1056735.6799250001</v>
      </c>
      <c r="E48" s="37">
        <f t="shared" si="5"/>
        <v>1027119.2862339998</v>
      </c>
      <c r="F48" s="37">
        <f t="shared" si="5"/>
        <v>1085146.5627470003</v>
      </c>
      <c r="G48" s="37">
        <f t="shared" si="5"/>
        <v>638994.549872</v>
      </c>
      <c r="H48" s="37">
        <f t="shared" si="5"/>
        <v>492240.8105299999</v>
      </c>
      <c r="I48" s="37">
        <f t="shared" si="5"/>
        <v>1787108.3426999999</v>
      </c>
      <c r="J48" s="37">
        <f t="shared" si="5"/>
        <v>1213407.6204939994</v>
      </c>
      <c r="K48" s="37">
        <f t="shared" si="5"/>
        <v>2248929.0064949994</v>
      </c>
      <c r="L48" s="37">
        <f t="shared" si="5"/>
        <v>5223345.0438590068</v>
      </c>
      <c r="M48" s="37">
        <f t="shared" si="5"/>
        <v>2692423.3837800007</v>
      </c>
      <c r="N48" s="37">
        <f t="shared" si="5"/>
        <v>2333720.4789480008</v>
      </c>
      <c r="O48" s="37">
        <f t="shared" si="5"/>
        <v>470969.64930899994</v>
      </c>
      <c r="P48" s="37">
        <f>SUM(P43:P47)</f>
        <v>20680051.846669003</v>
      </c>
      <c r="Q48" s="37"/>
      <c r="R48" s="37"/>
      <c r="S48" s="37"/>
      <c r="T48" s="8"/>
      <c r="U48" s="8"/>
      <c r="V48" s="3"/>
    </row>
    <row r="49" spans="2:36" x14ac:dyDescent="0.3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1:N28"/>
  <sheetViews>
    <sheetView showGridLines="0" tabSelected="1" zoomScale="85" zoomScaleNormal="85" workbookViewId="0">
      <selection activeCell="L21" sqref="L21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2.44140625" bestFit="1" customWidth="1"/>
    <col min="7" max="7" width="13.44140625" bestFit="1" customWidth="1"/>
    <col min="8" max="8" width="46.6640625" bestFit="1" customWidth="1"/>
    <col min="9" max="9" width="11.88671875" bestFit="1" customWidth="1"/>
    <col min="10" max="10" width="14.44140625" bestFit="1" customWidth="1"/>
    <col min="11" max="11" width="20.88671875" bestFit="1" customWidth="1"/>
    <col min="12" max="12" width="14.88671875" bestFit="1" customWidth="1"/>
    <col min="14" max="14" width="20.88671875" bestFit="1" customWidth="1"/>
  </cols>
  <sheetData>
    <row r="1" spans="2:14" x14ac:dyDescent="0.3">
      <c r="B1" s="2" t="s">
        <v>213</v>
      </c>
    </row>
    <row r="2" spans="2:14" x14ac:dyDescent="0.3">
      <c r="H2" s="2" t="s">
        <v>211</v>
      </c>
    </row>
    <row r="3" spans="2:14" x14ac:dyDescent="0.3">
      <c r="B3" s="2" t="s">
        <v>162</v>
      </c>
      <c r="C3" s="2" t="s">
        <v>40</v>
      </c>
      <c r="D3" s="2" t="s">
        <v>163</v>
      </c>
    </row>
    <row r="4" spans="2:14" x14ac:dyDescent="0.3">
      <c r="B4" s="2" t="s">
        <v>144</v>
      </c>
      <c r="C4" s="3">
        <f>'Capa Final'!C11</f>
        <v>0</v>
      </c>
      <c r="D4" s="3">
        <f>C4</f>
        <v>0</v>
      </c>
      <c r="H4" s="58" t="s">
        <v>150</v>
      </c>
      <c r="I4" s="58" t="s">
        <v>151</v>
      </c>
      <c r="J4" s="58" t="s">
        <v>152</v>
      </c>
      <c r="K4" s="58" t="s">
        <v>153</v>
      </c>
      <c r="L4" s="58" t="s">
        <v>154</v>
      </c>
    </row>
    <row r="5" spans="2:14" x14ac:dyDescent="0.3">
      <c r="B5" s="2" t="s">
        <v>142</v>
      </c>
      <c r="C5" s="3">
        <f>'Capa Final'!C12</f>
        <v>8851926.8599999994</v>
      </c>
      <c r="D5" s="3">
        <f>D4+C5</f>
        <v>8851926.8599999994</v>
      </c>
      <c r="H5" s="59">
        <v>44946</v>
      </c>
      <c r="I5" s="60" t="s">
        <v>155</v>
      </c>
      <c r="J5" s="61">
        <v>1.1470000000000001E-2</v>
      </c>
      <c r="K5" s="62">
        <v>3.0340773900000002</v>
      </c>
      <c r="L5" s="63" t="s">
        <v>203</v>
      </c>
    </row>
    <row r="6" spans="2:14" x14ac:dyDescent="0.3">
      <c r="B6" s="2" t="s">
        <v>205</v>
      </c>
      <c r="C6" s="3">
        <v>0</v>
      </c>
      <c r="D6" s="3">
        <f t="shared" ref="D6:D12" si="0">D5-C6</f>
        <v>8851926.8599999994</v>
      </c>
      <c r="G6" s="5"/>
      <c r="H6" s="58" t="s">
        <v>156</v>
      </c>
      <c r="I6" s="58" t="s">
        <v>157</v>
      </c>
      <c r="J6" s="58" t="s">
        <v>158</v>
      </c>
      <c r="K6" s="58" t="s">
        <v>159</v>
      </c>
      <c r="L6" s="58" t="s">
        <v>160</v>
      </c>
    </row>
    <row r="7" spans="2:14" x14ac:dyDescent="0.3">
      <c r="B7" s="2" t="s">
        <v>164</v>
      </c>
      <c r="C7" s="3">
        <v>0</v>
      </c>
      <c r="D7" s="3">
        <f t="shared" si="0"/>
        <v>8851926.8599999994</v>
      </c>
      <c r="G7" s="5"/>
      <c r="H7" s="64" t="s">
        <v>204</v>
      </c>
      <c r="I7" s="60" t="s">
        <v>78</v>
      </c>
      <c r="J7" s="62">
        <v>2.4078711300000002</v>
      </c>
      <c r="K7" s="62">
        <v>207.51986554000001</v>
      </c>
      <c r="L7" s="62">
        <v>0</v>
      </c>
      <c r="N7" s="66"/>
    </row>
    <row r="8" spans="2:14" x14ac:dyDescent="0.3">
      <c r="B8" s="2" t="s">
        <v>145</v>
      </c>
      <c r="C8" s="3">
        <f>K5*'Histórico Integralizações'!D4</f>
        <v>3093693.9766361103</v>
      </c>
      <c r="D8" s="3">
        <f t="shared" si="0"/>
        <v>5758232.8833638895</v>
      </c>
      <c r="E8" s="5"/>
      <c r="G8" s="5"/>
    </row>
    <row r="9" spans="2:14" x14ac:dyDescent="0.3">
      <c r="B9" s="2" t="s">
        <v>146</v>
      </c>
      <c r="C9" s="3">
        <f>J7*'Histórico Integralizações'!D4</f>
        <v>2455183.3898333702</v>
      </c>
      <c r="D9" s="3">
        <f t="shared" si="0"/>
        <v>3303049.4935305193</v>
      </c>
      <c r="H9" s="58" t="s">
        <v>150</v>
      </c>
      <c r="I9" s="58" t="s">
        <v>151</v>
      </c>
      <c r="J9" s="58" t="s">
        <v>152</v>
      </c>
      <c r="K9" s="58" t="s">
        <v>153</v>
      </c>
      <c r="L9" s="58" t="s">
        <v>154</v>
      </c>
    </row>
    <row r="10" spans="2:14" x14ac:dyDescent="0.3">
      <c r="B10" s="2" t="s">
        <v>148</v>
      </c>
      <c r="C10" s="3">
        <f>'Capa Final'!E6-'Capa Final'!E7</f>
        <v>3132085.0830255747</v>
      </c>
      <c r="D10" s="3">
        <f t="shared" si="0"/>
        <v>170964.41050494462</v>
      </c>
      <c r="H10" s="59">
        <v>44946</v>
      </c>
      <c r="I10" s="60" t="s">
        <v>161</v>
      </c>
      <c r="J10" s="61">
        <v>0</v>
      </c>
      <c r="K10" s="62">
        <v>2.0455327900000002</v>
      </c>
      <c r="L10" s="63" t="s">
        <v>203</v>
      </c>
    </row>
    <row r="11" spans="2:14" x14ac:dyDescent="0.3">
      <c r="B11" s="2" t="s">
        <v>147</v>
      </c>
      <c r="C11" s="3">
        <f>K10*'Histórico Integralizações'!D5</f>
        <v>384376.06656890002</v>
      </c>
      <c r="D11" s="3">
        <f t="shared" si="0"/>
        <v>-213411.65606395539</v>
      </c>
      <c r="H11" s="58" t="s">
        <v>156</v>
      </c>
      <c r="I11" s="58" t="s">
        <v>157</v>
      </c>
      <c r="J11" s="58" t="s">
        <v>158</v>
      </c>
      <c r="K11" s="58" t="s">
        <v>159</v>
      </c>
      <c r="L11" s="58" t="s">
        <v>160</v>
      </c>
    </row>
    <row r="12" spans="2:14" x14ac:dyDescent="0.3">
      <c r="B12" s="2" t="s">
        <v>165</v>
      </c>
      <c r="C12" s="3">
        <f>D11</f>
        <v>-213411.65606395539</v>
      </c>
      <c r="D12" s="3">
        <f t="shared" si="0"/>
        <v>0</v>
      </c>
      <c r="H12" s="64" t="s">
        <v>204</v>
      </c>
      <c r="I12" s="60" t="s">
        <v>79</v>
      </c>
      <c r="J12" s="62">
        <v>0</v>
      </c>
      <c r="K12" s="62">
        <v>133.04331972</v>
      </c>
      <c r="L12" s="62">
        <v>0</v>
      </c>
    </row>
    <row r="16" spans="2:14" x14ac:dyDescent="0.3">
      <c r="H16" s="2" t="s">
        <v>212</v>
      </c>
    </row>
    <row r="17" spans="2:12" x14ac:dyDescent="0.3">
      <c r="B17" s="2" t="s">
        <v>214</v>
      </c>
    </row>
    <row r="18" spans="2:12" x14ac:dyDescent="0.3">
      <c r="H18" s="58" t="s">
        <v>150</v>
      </c>
      <c r="I18" s="58" t="s">
        <v>151</v>
      </c>
      <c r="J18" s="58" t="s">
        <v>152</v>
      </c>
      <c r="K18" s="58" t="s">
        <v>153</v>
      </c>
      <c r="L18" s="58" t="s">
        <v>154</v>
      </c>
    </row>
    <row r="19" spans="2:12" x14ac:dyDescent="0.3">
      <c r="B19" s="2" t="s">
        <v>162</v>
      </c>
      <c r="C19" s="2" t="s">
        <v>40</v>
      </c>
      <c r="D19" s="2" t="s">
        <v>163</v>
      </c>
      <c r="H19" s="59">
        <v>44946</v>
      </c>
      <c r="I19" s="60" t="s">
        <v>155</v>
      </c>
      <c r="J19" s="61">
        <v>1.1470000000000001E-2</v>
      </c>
      <c r="K19" s="62">
        <f>K5</f>
        <v>3.0340773900000002</v>
      </c>
      <c r="L19" s="63" t="s">
        <v>203</v>
      </c>
    </row>
    <row r="20" spans="2:12" x14ac:dyDescent="0.3">
      <c r="B20" s="2" t="s">
        <v>144</v>
      </c>
      <c r="C20" s="3">
        <v>0</v>
      </c>
      <c r="D20" s="3">
        <v>0</v>
      </c>
      <c r="H20" s="58" t="s">
        <v>156</v>
      </c>
      <c r="I20" s="58" t="s">
        <v>157</v>
      </c>
      <c r="J20" s="58" t="s">
        <v>158</v>
      </c>
      <c r="K20" s="58" t="s">
        <v>159</v>
      </c>
      <c r="L20" s="58" t="s">
        <v>160</v>
      </c>
    </row>
    <row r="21" spans="2:12" x14ac:dyDescent="0.3">
      <c r="B21" s="2" t="s">
        <v>142</v>
      </c>
      <c r="C21" s="3">
        <v>8851926.8599999994</v>
      </c>
      <c r="D21" s="3">
        <f>D20+C21</f>
        <v>8851926.8599999994</v>
      </c>
      <c r="H21" s="64" t="s">
        <v>204</v>
      </c>
      <c r="I21" s="60" t="s">
        <v>78</v>
      </c>
      <c r="J21" s="62">
        <f>J7</f>
        <v>2.4078711300000002</v>
      </c>
      <c r="K21" s="62">
        <v>204.4481365</v>
      </c>
      <c r="L21" s="62">
        <v>3.0717286860729276</v>
      </c>
    </row>
    <row r="22" spans="2:12" x14ac:dyDescent="0.3">
      <c r="B22" s="2" t="s">
        <v>205</v>
      </c>
      <c r="C22" s="3">
        <v>0</v>
      </c>
      <c r="D22" s="3">
        <f t="shared" ref="D22:D28" si="1">D21-C22</f>
        <v>8851926.8599999994</v>
      </c>
    </row>
    <row r="23" spans="2:12" x14ac:dyDescent="0.3">
      <c r="B23" s="2" t="s">
        <v>164</v>
      </c>
      <c r="C23" s="3">
        <v>0</v>
      </c>
      <c r="D23" s="3">
        <f t="shared" si="1"/>
        <v>8851926.8599999994</v>
      </c>
      <c r="H23" s="58" t="s">
        <v>150</v>
      </c>
      <c r="I23" s="58" t="s">
        <v>151</v>
      </c>
      <c r="J23" s="58" t="s">
        <v>152</v>
      </c>
      <c r="K23" s="58" t="s">
        <v>153</v>
      </c>
      <c r="L23" s="58" t="s">
        <v>154</v>
      </c>
    </row>
    <row r="24" spans="2:12" x14ac:dyDescent="0.3">
      <c r="B24" s="2" t="s">
        <v>145</v>
      </c>
      <c r="C24" s="3">
        <v>3093693.9766361103</v>
      </c>
      <c r="D24" s="3">
        <f t="shared" si="1"/>
        <v>5758232.8833638895</v>
      </c>
      <c r="H24" s="59">
        <v>44915</v>
      </c>
      <c r="I24" s="60" t="s">
        <v>161</v>
      </c>
      <c r="J24" s="61">
        <v>0</v>
      </c>
      <c r="K24" s="62">
        <v>0.90982071473016135</v>
      </c>
      <c r="L24" s="63" t="s">
        <v>203</v>
      </c>
    </row>
    <row r="25" spans="2:12" x14ac:dyDescent="0.3">
      <c r="B25" s="2" t="s">
        <v>146</v>
      </c>
      <c r="C25" s="3">
        <v>2455183.3898333702</v>
      </c>
      <c r="D25" s="3">
        <f t="shared" si="1"/>
        <v>3303049.4935305193</v>
      </c>
      <c r="H25" s="58" t="s">
        <v>156</v>
      </c>
      <c r="I25" s="58" t="s">
        <v>157</v>
      </c>
      <c r="J25" s="58" t="s">
        <v>158</v>
      </c>
      <c r="K25" s="58" t="s">
        <v>159</v>
      </c>
      <c r="L25" s="58" t="s">
        <v>160</v>
      </c>
    </row>
    <row r="26" spans="2:12" x14ac:dyDescent="0.3">
      <c r="B26" s="2" t="s">
        <v>148</v>
      </c>
      <c r="C26" s="3">
        <v>3132085.0830255747</v>
      </c>
      <c r="D26" s="3">
        <f t="shared" si="1"/>
        <v>170964.41050494462</v>
      </c>
      <c r="H26" s="64" t="s">
        <v>204</v>
      </c>
      <c r="I26" s="60" t="s">
        <v>79</v>
      </c>
      <c r="J26" s="62">
        <v>0</v>
      </c>
      <c r="K26" s="62">
        <v>134.17903151526986</v>
      </c>
      <c r="L26" s="62">
        <v>0</v>
      </c>
    </row>
    <row r="27" spans="2:12" x14ac:dyDescent="0.3">
      <c r="B27" s="2" t="s">
        <v>147</v>
      </c>
      <c r="C27" s="3">
        <v>170964.41050494462</v>
      </c>
      <c r="D27" s="3">
        <f t="shared" si="1"/>
        <v>0</v>
      </c>
    </row>
    <row r="28" spans="2:12" x14ac:dyDescent="0.3">
      <c r="B28" s="2" t="s">
        <v>165</v>
      </c>
      <c r="C28" s="3">
        <v>0</v>
      </c>
      <c r="D28" s="3">
        <f t="shared" si="1"/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V143"/>
  <sheetViews>
    <sheetView showGridLines="0" zoomScale="85" zoomScaleNormal="85" workbookViewId="0">
      <selection activeCell="A9" sqref="A9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7" bestFit="1" customWidth="1"/>
    <col min="4" max="4" width="12.6640625" style="13" bestFit="1" customWidth="1"/>
    <col min="5" max="5" width="1.88671875" style="21" customWidth="1"/>
    <col min="6" max="6" width="44.44140625" style="21" bestFit="1" customWidth="1"/>
    <col min="7" max="7" width="17" style="1" hidden="1" customWidth="1"/>
    <col min="8" max="20" width="17.88671875" style="1" hidden="1" customWidth="1"/>
    <col min="21" max="44" width="17.88671875" style="1" customWidth="1"/>
    <col min="45" max="45" width="12.109375" style="1" bestFit="1" customWidth="1"/>
    <col min="46" max="46" width="61.33203125" style="1" bestFit="1" customWidth="1"/>
    <col min="47" max="47" width="14.109375" style="1" customWidth="1"/>
    <col min="48" max="49" width="14.44140625" style="1" bestFit="1" customWidth="1"/>
    <col min="50" max="70" width="18" style="1" bestFit="1" customWidth="1"/>
    <col min="71" max="71" width="18" style="1" customWidth="1"/>
    <col min="72" max="72" width="18.109375" style="1" bestFit="1" customWidth="1"/>
    <col min="73" max="73" width="8" style="1" bestFit="1" customWidth="1"/>
    <col min="74" max="74" width="8.88671875" style="1" bestFit="1" customWidth="1"/>
    <col min="75" max="16384" width="8.6640625" style="1"/>
  </cols>
  <sheetData>
    <row r="1" spans="1:74" x14ac:dyDescent="0.3">
      <c r="BE1" s="91" t="s">
        <v>206</v>
      </c>
      <c r="BF1" s="91" t="s">
        <v>206</v>
      </c>
      <c r="BG1" s="91" t="s">
        <v>206</v>
      </c>
      <c r="BH1" s="91" t="s">
        <v>206</v>
      </c>
      <c r="BI1" s="91" t="s">
        <v>206</v>
      </c>
      <c r="BJ1" s="91" t="s">
        <v>206</v>
      </c>
      <c r="BK1" s="91" t="s">
        <v>206</v>
      </c>
      <c r="BL1" s="91" t="s">
        <v>206</v>
      </c>
      <c r="BM1" s="91" t="s">
        <v>206</v>
      </c>
      <c r="BN1" s="91" t="s">
        <v>206</v>
      </c>
      <c r="BO1" s="91" t="s">
        <v>206</v>
      </c>
      <c r="BP1" s="91" t="s">
        <v>206</v>
      </c>
      <c r="BQ1" s="91" t="s">
        <v>206</v>
      </c>
      <c r="BR1" s="91" t="s">
        <v>206</v>
      </c>
      <c r="BS1" s="72"/>
    </row>
    <row r="2" spans="1:74" x14ac:dyDescent="0.3">
      <c r="B2" s="43"/>
      <c r="C2" s="78"/>
      <c r="D2" s="43"/>
      <c r="E2" s="44"/>
      <c r="F2" s="13"/>
      <c r="G2" s="98" t="s">
        <v>116</v>
      </c>
      <c r="H2" s="98"/>
      <c r="I2" s="98"/>
      <c r="J2" s="98"/>
      <c r="K2" s="98"/>
      <c r="L2" s="98"/>
      <c r="M2" s="98"/>
      <c r="N2" s="98"/>
      <c r="O2" s="98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T2" s="72"/>
      <c r="AU2" s="76" t="s">
        <v>174</v>
      </c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94"/>
      <c r="BT2" s="99" t="s">
        <v>138</v>
      </c>
      <c r="BU2" s="100"/>
      <c r="BV2" s="101"/>
    </row>
    <row r="3" spans="1:74" x14ac:dyDescent="0.3">
      <c r="A3" s="38" t="s">
        <v>117</v>
      </c>
      <c r="B3" s="38" t="s">
        <v>118</v>
      </c>
      <c r="C3" s="73" t="s">
        <v>176</v>
      </c>
      <c r="D3" s="38" t="s">
        <v>173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R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O3" s="39">
        <f t="shared" si="2"/>
        <v>44805</v>
      </c>
      <c r="AP3" s="39">
        <f t="shared" si="2"/>
        <v>44835</v>
      </c>
      <c r="AQ3" s="39">
        <f t="shared" si="2"/>
        <v>44866</v>
      </c>
      <c r="AR3" s="39">
        <f t="shared" si="2"/>
        <v>44896</v>
      </c>
      <c r="AT3" s="44"/>
      <c r="AU3" s="76" t="s">
        <v>175</v>
      </c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94"/>
      <c r="BT3" s="52" t="s">
        <v>130</v>
      </c>
      <c r="BU3" s="52" t="s">
        <v>135</v>
      </c>
      <c r="BV3" s="52" t="s">
        <v>136</v>
      </c>
    </row>
    <row r="4" spans="1:74" x14ac:dyDescent="0.3">
      <c r="A4" s="45">
        <v>43770</v>
      </c>
      <c r="B4" s="3">
        <v>38924808.920000054</v>
      </c>
      <c r="C4" s="70">
        <f>(_xlfn.DAYS('Capa Final'!$C$3,'Razões de Garantia'!A4)/30)-1</f>
        <v>37.533333333333331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R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O4" s="50">
        <f t="shared" si="5"/>
        <v>34</v>
      </c>
      <c r="AP4" s="50">
        <f t="shared" si="5"/>
        <v>35</v>
      </c>
      <c r="AQ4" s="50">
        <f t="shared" si="5"/>
        <v>36</v>
      </c>
      <c r="AR4" s="50">
        <f t="shared" si="5"/>
        <v>37</v>
      </c>
      <c r="AT4" s="74"/>
      <c r="AU4" s="75">
        <v>44237</v>
      </c>
      <c r="AV4" s="75">
        <v>44264</v>
      </c>
      <c r="AW4" s="75">
        <v>44298</v>
      </c>
      <c r="AX4" s="75">
        <v>44327</v>
      </c>
      <c r="AY4" s="75">
        <v>44358</v>
      </c>
      <c r="AZ4" s="75">
        <v>44389</v>
      </c>
      <c r="BA4" s="75">
        <v>44418</v>
      </c>
      <c r="BB4" s="75">
        <v>44449</v>
      </c>
      <c r="BC4" s="75">
        <v>44480</v>
      </c>
      <c r="BD4" s="75">
        <v>44511</v>
      </c>
      <c r="BE4" s="75">
        <v>44539</v>
      </c>
      <c r="BF4" s="75">
        <v>44572</v>
      </c>
      <c r="BG4" s="75">
        <v>44601</v>
      </c>
      <c r="BH4" s="75">
        <v>44630</v>
      </c>
      <c r="BI4" s="75">
        <v>44662</v>
      </c>
      <c r="BJ4" s="75">
        <v>44691</v>
      </c>
      <c r="BK4" s="75">
        <v>44721</v>
      </c>
      <c r="BL4" s="75">
        <v>44753</v>
      </c>
      <c r="BM4" s="75">
        <v>44782</v>
      </c>
      <c r="BN4" s="75">
        <v>44816</v>
      </c>
      <c r="BO4" s="75">
        <v>44845</v>
      </c>
      <c r="BP4" s="75">
        <v>44875</v>
      </c>
      <c r="BQ4" s="75">
        <v>44904</v>
      </c>
      <c r="BR4" s="75">
        <v>44936</v>
      </c>
      <c r="BS4" s="95"/>
      <c r="BT4" s="53">
        <v>1</v>
      </c>
      <c r="BU4" s="54">
        <v>7.4999999999999997E-3</v>
      </c>
      <c r="BV4" s="54">
        <v>0.01</v>
      </c>
    </row>
    <row r="5" spans="1:74" x14ac:dyDescent="0.3">
      <c r="A5" s="45">
        <v>43800</v>
      </c>
      <c r="B5" s="3">
        <v>124635322.41000016</v>
      </c>
      <c r="C5" s="70">
        <f>(_xlfn.DAYS('Capa Final'!$C$3,'Razões de Garantia'!A5)/30)-1</f>
        <v>36.533333333333331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v>836364.93918900006</v>
      </c>
      <c r="AO5" s="21">
        <v>839314.38736099994</v>
      </c>
      <c r="AP5" s="21">
        <v>843410.85284100007</v>
      </c>
      <c r="AQ5" s="21">
        <v>850271.92843300011</v>
      </c>
      <c r="AR5" s="21">
        <f>SUM('Capa Final'!$C$37:$C$38)+SUM('Capa Final'!$C$46:$C$47)</f>
        <v>852857.74570899992</v>
      </c>
      <c r="AS5" s="46"/>
      <c r="AT5" s="39" t="s">
        <v>177</v>
      </c>
      <c r="AU5" s="21">
        <f>U6+U15+U24+U33+U42+U51+U60</f>
        <v>320668.64416699996</v>
      </c>
      <c r="AV5" s="21">
        <f>V6+V15+V24+V33+V42+V51+V60+V69</f>
        <v>250731.07251400003</v>
      </c>
      <c r="AW5" s="21">
        <f>W6+W15+W24+W33+W42+W51+W60+W69+W78</f>
        <v>1341038.3369740001</v>
      </c>
      <c r="AX5" s="21">
        <f>X6+X15+X24+X33+X42+X51+X60+X69+X78+X87</f>
        <v>1498867.1788479998</v>
      </c>
      <c r="AY5" s="21">
        <f>Y6+Y15+Y24+Y33+Y42+Y51+Y60+Y69+Y78+Y87+Y96</f>
        <v>1862368.5810830002</v>
      </c>
      <c r="AZ5" s="21">
        <f>Z6+Z15+Z24+Z33+Z42+Z51+Z60+Z69+Z78+Z87+Z96+Z105</f>
        <v>1661974.8797579999</v>
      </c>
      <c r="BA5" s="21">
        <f t="shared" ref="BA5:BR5" si="7">AA6+AA15+AA24+AA33+AA42+AA51+AA60+AA69+AA78+AA87+AA96+AA105+AA114</f>
        <v>3354751.1847930001</v>
      </c>
      <c r="BB5" s="21">
        <f t="shared" si="7"/>
        <v>2138008.7625599997</v>
      </c>
      <c r="BC5" s="21">
        <f t="shared" si="7"/>
        <v>1799977.3733440002</v>
      </c>
      <c r="BD5" s="21">
        <f t="shared" si="7"/>
        <v>2137182.3154779999</v>
      </c>
      <c r="BE5" s="21">
        <f t="shared" si="7"/>
        <v>1256482.1290470001</v>
      </c>
      <c r="BF5" s="21">
        <f t="shared" si="7"/>
        <v>1227886.762506</v>
      </c>
      <c r="BG5" s="21">
        <f t="shared" si="7"/>
        <v>1350405.9052700002</v>
      </c>
      <c r="BH5" s="21">
        <f t="shared" si="7"/>
        <v>991176.22347900004</v>
      </c>
      <c r="BI5" s="21">
        <f t="shared" si="7"/>
        <v>951026.37112900009</v>
      </c>
      <c r="BJ5" s="21">
        <f t="shared" si="7"/>
        <v>1247335.071767</v>
      </c>
      <c r="BK5" s="21">
        <f t="shared" si="7"/>
        <v>801214.25869599998</v>
      </c>
      <c r="BL5" s="21">
        <f t="shared" si="7"/>
        <v>799373.37436100002</v>
      </c>
      <c r="BM5" s="21">
        <f t="shared" si="7"/>
        <v>1306261.3744880001</v>
      </c>
      <c r="BN5" s="21">
        <f t="shared" si="7"/>
        <v>869096.86458100006</v>
      </c>
      <c r="BO5" s="21">
        <f t="shared" si="7"/>
        <v>911255.75852300005</v>
      </c>
      <c r="BP5" s="21">
        <f t="shared" si="7"/>
        <v>361014.90022199997</v>
      </c>
      <c r="BQ5" s="21">
        <f t="shared" si="7"/>
        <v>699757.51509400003</v>
      </c>
      <c r="BR5" s="21">
        <f t="shared" si="7"/>
        <v>925022.49587800005</v>
      </c>
      <c r="BS5" s="21"/>
      <c r="BT5" s="53">
        <v>2</v>
      </c>
      <c r="BU5" s="54">
        <v>7.4999999999999997E-3</v>
      </c>
      <c r="BV5" s="54">
        <v>0.01</v>
      </c>
    </row>
    <row r="6" spans="1:74" x14ac:dyDescent="0.3">
      <c r="A6" s="45">
        <v>43831</v>
      </c>
      <c r="B6" s="3">
        <v>103189240.17000008</v>
      </c>
      <c r="C6" s="70">
        <f>(_xlfn.DAYS('Capa Final'!$C$3,'Razões de Garantia'!A6)/30)-1</f>
        <v>35.5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v>49829.888073000002</v>
      </c>
      <c r="AO6" s="21">
        <v>39651.166831000002</v>
      </c>
      <c r="AP6" s="21">
        <v>40278.900588999997</v>
      </c>
      <c r="AQ6" s="21">
        <v>35081.651354000001</v>
      </c>
      <c r="AR6" s="21">
        <f>'Capa Final'!$C$37+'Capa Final'!$C$46</f>
        <v>37775.583294000004</v>
      </c>
      <c r="AS6" s="46"/>
      <c r="AT6" s="39" t="s">
        <v>178</v>
      </c>
      <c r="AU6" s="21">
        <v>258854600.16</v>
      </c>
      <c r="AV6" s="21">
        <v>276666536.63</v>
      </c>
      <c r="AW6" s="21">
        <v>340605076.26999998</v>
      </c>
      <c r="AX6" s="21">
        <v>534095993.26996452</v>
      </c>
      <c r="AY6" s="21">
        <v>641520194.49852157</v>
      </c>
      <c r="AZ6" s="21">
        <v>731957639.70347869</v>
      </c>
      <c r="BA6" s="21">
        <v>692651836.25301754</v>
      </c>
      <c r="BB6" s="21">
        <v>632286018.95792949</v>
      </c>
      <c r="BC6" s="21">
        <v>561543827.23952401</v>
      </c>
      <c r="BD6" s="21">
        <v>492625722.73133183</v>
      </c>
      <c r="BE6" s="21">
        <v>436877562.51072329</v>
      </c>
      <c r="BF6" s="21">
        <v>387724191.16031766</v>
      </c>
      <c r="BG6" s="21">
        <v>356848780.04299706</v>
      </c>
      <c r="BH6" s="21">
        <v>333336028.03410596</v>
      </c>
      <c r="BI6" s="21">
        <v>322333213.14798307</v>
      </c>
      <c r="BJ6" s="21">
        <v>314777321.35609931</v>
      </c>
      <c r="BK6" s="21">
        <v>307736343.09950012</v>
      </c>
      <c r="BL6" s="21">
        <v>300649038.51759779</v>
      </c>
      <c r="BM6" s="21">
        <v>291587057.56152797</v>
      </c>
      <c r="BN6" s="21">
        <v>281072020.94402742</v>
      </c>
      <c r="BO6" s="21">
        <v>271266015.99371743</v>
      </c>
      <c r="BP6" s="21">
        <v>261861599.64884424</v>
      </c>
      <c r="BQ6" s="21">
        <v>251848174.23589024</v>
      </c>
      <c r="BR6" s="21">
        <f>SUM('Capa Final'!$C$26:$O$26)</f>
        <v>242960409.63805017</v>
      </c>
      <c r="BS6" s="21"/>
      <c r="BT6" s="53">
        <v>3</v>
      </c>
      <c r="BU6" s="54">
        <v>7.4999999999999997E-3</v>
      </c>
      <c r="BV6" s="54">
        <v>0.01</v>
      </c>
    </row>
    <row r="7" spans="1:74" x14ac:dyDescent="0.3">
      <c r="A7" s="48">
        <v>43862</v>
      </c>
      <c r="B7" s="12">
        <v>94394904.259999782</v>
      </c>
      <c r="C7" s="70">
        <f>(_xlfn.DAYS('Capa Final'!$C$3,'Razões de Garantia'!A7)/30)-1</f>
        <v>34.466666666666669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:AO7" si="14">AN5/$B$4</f>
        <v>2.1486680664455755E-2</v>
      </c>
      <c r="AO7" s="47">
        <f t="shared" si="14"/>
        <v>2.1562453629149346E-2</v>
      </c>
      <c r="AP7" s="47">
        <f t="shared" ref="AP7:AQ7" si="15">AP5/$B$4</f>
        <v>2.1667694106717761E-2</v>
      </c>
      <c r="AQ7" s="47">
        <f t="shared" si="15"/>
        <v>2.1843958956369335E-2</v>
      </c>
      <c r="AR7" s="47">
        <f t="shared" ref="AR7" si="16">AR5/$B$4</f>
        <v>2.1910390041010346E-2</v>
      </c>
      <c r="AS7" s="46"/>
      <c r="AT7" s="39" t="s">
        <v>91</v>
      </c>
      <c r="AU7" s="47">
        <f t="shared" ref="AU7" si="17">(1-(1-AU5/AU6)^12)</f>
        <v>1.4764711927873653E-2</v>
      </c>
      <c r="AV7" s="47">
        <f t="shared" ref="AV7:BA7" si="18">(1-(1-AV5/AV6)^12)</f>
        <v>1.082104523660643E-2</v>
      </c>
      <c r="AW7" s="47">
        <f t="shared" si="18"/>
        <v>4.6236878011417071E-2</v>
      </c>
      <c r="AX7" s="47">
        <f t="shared" si="18"/>
        <v>3.3161392236441434E-2</v>
      </c>
      <c r="AY7" s="47">
        <f t="shared" si="18"/>
        <v>3.428578062092591E-2</v>
      </c>
      <c r="AZ7" s="47">
        <f t="shared" si="18"/>
        <v>2.6909360975854502E-2</v>
      </c>
      <c r="BA7" s="47">
        <f t="shared" si="18"/>
        <v>5.659662741787741E-2</v>
      </c>
      <c r="BB7" s="47">
        <f t="shared" ref="BB7:BC7" si="19">(1-(1-BB5/BB6)^12)</f>
        <v>3.9830548046030145E-2</v>
      </c>
      <c r="BC7" s="47">
        <f t="shared" si="19"/>
        <v>3.7793969442344255E-2</v>
      </c>
      <c r="BD7" s="47">
        <f t="shared" ref="BD7:BE7" si="20">(1-(1-BD5/BD6)^12)</f>
        <v>5.0835773711730758E-2</v>
      </c>
      <c r="BE7" s="47">
        <f t="shared" si="20"/>
        <v>3.3971881281353977E-2</v>
      </c>
      <c r="BF7" s="47">
        <f t="shared" ref="BF7:BG7" si="21">(1-(1-BF5/BF6)^12)</f>
        <v>3.7347897462907564E-2</v>
      </c>
      <c r="BG7" s="47">
        <f t="shared" si="21"/>
        <v>4.4477694615236318E-2</v>
      </c>
      <c r="BH7" s="47">
        <f t="shared" ref="BH7:BI7" si="22">(1-(1-BH5/BH6)^12)</f>
        <v>3.510424691080849E-2</v>
      </c>
      <c r="BI7" s="47">
        <f t="shared" si="22"/>
        <v>3.4836413193008009E-2</v>
      </c>
      <c r="BJ7" s="47">
        <f t="shared" ref="BJ7:BK7" si="23">(1-(1-BJ5/BJ6)^12)</f>
        <v>4.6528366076194705E-2</v>
      </c>
      <c r="BK7" s="47">
        <f t="shared" si="23"/>
        <v>3.0799357450306375E-2</v>
      </c>
      <c r="BL7" s="47">
        <f t="shared" ref="BL7:BM7" si="24">(1-(1-BL5/BL6)^12)</f>
        <v>3.1443440938323852E-2</v>
      </c>
      <c r="BM7" s="47">
        <f t="shared" si="24"/>
        <v>5.2453031607581746E-2</v>
      </c>
      <c r="BN7" s="47">
        <f t="shared" ref="BN7" si="25">(1-(1-BN5/BN6)^12)</f>
        <v>3.6480382823760316E-2</v>
      </c>
      <c r="BO7" s="47">
        <f>(1-(1-BO5/BO6)^12)</f>
        <v>3.9574725948084644E-2</v>
      </c>
      <c r="BP7" s="47">
        <f>(1-(1-BP5/BP6)^12)</f>
        <v>1.6418903275551289E-2</v>
      </c>
      <c r="BQ7" s="47">
        <f>(1-(1-BQ5/BQ6)^12)</f>
        <v>3.2837043702224289E-2</v>
      </c>
      <c r="BR7" s="47">
        <f>(1-(1-BR5/BR6)^12)</f>
        <v>4.4742901155400916E-2</v>
      </c>
      <c r="BS7" s="47"/>
      <c r="BT7" s="53">
        <v>4</v>
      </c>
      <c r="BU7" s="54">
        <v>7.4999999999999997E-3</v>
      </c>
      <c r="BV7" s="54">
        <v>0.01</v>
      </c>
    </row>
    <row r="8" spans="1:74" x14ac:dyDescent="0.3">
      <c r="A8" s="48">
        <v>43891</v>
      </c>
      <c r="B8" s="12">
        <v>58594601.409999996</v>
      </c>
      <c r="C8" s="70">
        <f>(_xlfn.DAYS('Capa Final'!$C$3,'Razões de Garantia'!A8)/30)-1</f>
        <v>33.5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R8" si="26">IF(H7&gt;VLOOKUP(H4,$BT$3:$BV$75,2,0),"Gatilho atingido","Gatilho não atingido")</f>
        <v>Gatilho não atingido</v>
      </c>
      <c r="I8" s="47" t="str">
        <f t="shared" si="26"/>
        <v>Gatilho não atingido</v>
      </c>
      <c r="J8" s="47" t="str">
        <f t="shared" si="26"/>
        <v>Gatilho não atingido</v>
      </c>
      <c r="K8" s="47" t="str">
        <f t="shared" si="26"/>
        <v>Gatilho não atingido</v>
      </c>
      <c r="L8" s="47" t="str">
        <f t="shared" si="26"/>
        <v>Gatilho não atingido</v>
      </c>
      <c r="M8" s="47" t="str">
        <f t="shared" si="26"/>
        <v>Gatilho não atingido</v>
      </c>
      <c r="N8" s="47" t="str">
        <f t="shared" si="26"/>
        <v>Gatilho não atingido</v>
      </c>
      <c r="O8" s="47" t="str">
        <f t="shared" si="26"/>
        <v>Gatilho não atingido</v>
      </c>
      <c r="P8" s="47" t="str">
        <f t="shared" si="26"/>
        <v>Gatilho não atingido</v>
      </c>
      <c r="Q8" s="47" t="str">
        <f t="shared" si="26"/>
        <v>Gatilho não atingido</v>
      </c>
      <c r="R8" s="47" t="str">
        <f t="shared" si="26"/>
        <v>Gatilho não atingido</v>
      </c>
      <c r="S8" s="47" t="str">
        <f t="shared" si="26"/>
        <v>Gatilho não atingido</v>
      </c>
      <c r="T8" s="47" t="str">
        <f t="shared" si="26"/>
        <v>Gatilho não atingido</v>
      </c>
      <c r="U8" s="47" t="str">
        <f t="shared" si="26"/>
        <v>Gatilho não atingido</v>
      </c>
      <c r="V8" s="47" t="str">
        <f t="shared" si="26"/>
        <v>Gatilho não atingido</v>
      </c>
      <c r="W8" s="47" t="str">
        <f t="shared" si="26"/>
        <v>Gatilho não atingido</v>
      </c>
      <c r="X8" s="47" t="str">
        <f t="shared" si="26"/>
        <v>Gatilho não atingido</v>
      </c>
      <c r="Y8" s="47" t="str">
        <f t="shared" si="26"/>
        <v>Gatilho não atingido</v>
      </c>
      <c r="Z8" s="47" t="str">
        <f t="shared" si="26"/>
        <v>Gatilho não atingido</v>
      </c>
      <c r="AA8" s="47" t="str">
        <f t="shared" si="26"/>
        <v>Gatilho não atingido</v>
      </c>
      <c r="AB8" s="47" t="str">
        <f t="shared" si="26"/>
        <v>Gatilho não atingido</v>
      </c>
      <c r="AC8" s="47" t="str">
        <f t="shared" si="26"/>
        <v>Gatilho não atingido</v>
      </c>
      <c r="AD8" s="47" t="str">
        <f t="shared" si="26"/>
        <v>Gatilho não atingido</v>
      </c>
      <c r="AE8" s="47" t="str">
        <f t="shared" si="26"/>
        <v>Gatilho não atingido</v>
      </c>
      <c r="AF8" s="47" t="str">
        <f t="shared" si="26"/>
        <v>Gatilho não atingido</v>
      </c>
      <c r="AG8" s="47" t="str">
        <f t="shared" si="26"/>
        <v>Gatilho não atingido</v>
      </c>
      <c r="AH8" s="47" t="str">
        <f t="shared" si="26"/>
        <v>Gatilho não atingido</v>
      </c>
      <c r="AI8" s="47" t="str">
        <f t="shared" si="26"/>
        <v>Gatilho não atingido</v>
      </c>
      <c r="AJ8" s="47" t="str">
        <f t="shared" si="26"/>
        <v>Gatilho não atingido</v>
      </c>
      <c r="AK8" s="47" t="str">
        <f t="shared" si="26"/>
        <v>Gatilho não atingido</v>
      </c>
      <c r="AL8" s="47" t="str">
        <f t="shared" si="26"/>
        <v>Gatilho não atingido</v>
      </c>
      <c r="AM8" s="47" t="str">
        <f t="shared" si="26"/>
        <v>Gatilho não atingido</v>
      </c>
      <c r="AN8" s="47" t="str">
        <f t="shared" si="26"/>
        <v>Gatilho não atingido</v>
      </c>
      <c r="AO8" s="47" t="str">
        <f t="shared" si="26"/>
        <v>Gatilho não atingido</v>
      </c>
      <c r="AP8" s="47" t="str">
        <f t="shared" si="26"/>
        <v>Gatilho não atingido</v>
      </c>
      <c r="AQ8" s="47" t="str">
        <f t="shared" si="26"/>
        <v>Gatilho não atingido</v>
      </c>
      <c r="AR8" s="47" t="str">
        <f t="shared" si="26"/>
        <v>Gatilho não atingido</v>
      </c>
      <c r="AS8" s="46"/>
      <c r="AT8" s="38" t="s">
        <v>120</v>
      </c>
      <c r="AU8" s="47" t="s">
        <v>122</v>
      </c>
      <c r="AV8" s="47" t="s">
        <v>122</v>
      </c>
      <c r="AW8" s="47" t="s">
        <v>122</v>
      </c>
      <c r="AX8" s="47">
        <f t="shared" ref="AX8:BR8" si="27">AVERAGE(AV7:AX7)</f>
        <v>3.0073105161488312E-2</v>
      </c>
      <c r="AY8" s="47">
        <f t="shared" si="27"/>
        <v>3.7894683622928138E-2</v>
      </c>
      <c r="AZ8" s="47">
        <f t="shared" si="27"/>
        <v>3.1452177944407279E-2</v>
      </c>
      <c r="BA8" s="47">
        <f t="shared" si="27"/>
        <v>3.9263923004885938E-2</v>
      </c>
      <c r="BB8" s="47">
        <f t="shared" si="27"/>
        <v>4.1112178813254019E-2</v>
      </c>
      <c r="BC8" s="47">
        <f t="shared" si="27"/>
        <v>4.474038163541727E-2</v>
      </c>
      <c r="BD8" s="47">
        <f t="shared" si="27"/>
        <v>4.2820097066701722E-2</v>
      </c>
      <c r="BE8" s="47">
        <f t="shared" si="27"/>
        <v>4.0867208145142997E-2</v>
      </c>
      <c r="BF8" s="47">
        <f t="shared" si="27"/>
        <v>4.0718517485330764E-2</v>
      </c>
      <c r="BG8" s="47">
        <f t="shared" si="27"/>
        <v>3.8599157786499284E-2</v>
      </c>
      <c r="BH8" s="47">
        <f t="shared" si="27"/>
        <v>3.897661299631746E-2</v>
      </c>
      <c r="BI8" s="47">
        <f t="shared" si="27"/>
        <v>3.8139451573017603E-2</v>
      </c>
      <c r="BJ8" s="47">
        <f t="shared" si="27"/>
        <v>3.8823008726670404E-2</v>
      </c>
      <c r="BK8" s="47">
        <f t="shared" si="27"/>
        <v>3.7388045573169694E-2</v>
      </c>
      <c r="BL8" s="47">
        <f t="shared" si="27"/>
        <v>3.6257054821608313E-2</v>
      </c>
      <c r="BM8" s="47">
        <f t="shared" si="27"/>
        <v>3.823194333207066E-2</v>
      </c>
      <c r="BN8" s="47">
        <f t="shared" si="27"/>
        <v>4.0125618456555302E-2</v>
      </c>
      <c r="BO8" s="47">
        <f t="shared" si="27"/>
        <v>4.2836046793142235E-2</v>
      </c>
      <c r="BP8" s="47">
        <f t="shared" si="27"/>
        <v>3.0824670682465416E-2</v>
      </c>
      <c r="BQ8" s="47">
        <f t="shared" si="27"/>
        <v>2.9610224308620075E-2</v>
      </c>
      <c r="BR8" s="47">
        <f t="shared" si="27"/>
        <v>3.1332949377725496E-2</v>
      </c>
      <c r="BS8" s="47"/>
      <c r="BT8" s="53">
        <v>5</v>
      </c>
      <c r="BU8" s="54">
        <v>9.7999999999999997E-3</v>
      </c>
      <c r="BV8" s="54">
        <v>1.2800000000000001E-2</v>
      </c>
    </row>
    <row r="9" spans="1:74" x14ac:dyDescent="0.3">
      <c r="A9" s="48">
        <v>43922</v>
      </c>
      <c r="B9" s="12">
        <v>35443379.209999986</v>
      </c>
      <c r="C9" s="70">
        <f>(_xlfn.DAYS('Capa Final'!$C$3,'Razões de Garantia'!A9)/30)-1</f>
        <v>32.466666666666669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8">IF(H7&gt;VLOOKUP(H4,$BT$3:$BV$75,3,0),"Gatilho atingido","Gatilho não atingido")</f>
        <v>Gatilho não atingido</v>
      </c>
      <c r="I9" s="47" t="str">
        <f t="shared" si="28"/>
        <v>Gatilho não atingido</v>
      </c>
      <c r="J9" s="47" t="str">
        <f t="shared" si="28"/>
        <v>Gatilho não atingido</v>
      </c>
      <c r="K9" s="47" t="str">
        <f t="shared" si="28"/>
        <v>Gatilho não atingido</v>
      </c>
      <c r="L9" s="47" t="str">
        <f t="shared" si="28"/>
        <v>Gatilho não atingido</v>
      </c>
      <c r="M9" s="47" t="str">
        <f t="shared" si="28"/>
        <v>Gatilho não atingido</v>
      </c>
      <c r="N9" s="47" t="str">
        <f t="shared" si="28"/>
        <v>Gatilho não atingido</v>
      </c>
      <c r="O9" s="47" t="str">
        <f t="shared" si="28"/>
        <v>Gatilho não atingido</v>
      </c>
      <c r="P9" s="47" t="str">
        <f t="shared" si="28"/>
        <v>Gatilho não atingido</v>
      </c>
      <c r="Q9" s="47" t="str">
        <f t="shared" si="28"/>
        <v>Gatilho não atingido</v>
      </c>
      <c r="R9" s="47" t="str">
        <f t="shared" si="28"/>
        <v>Gatilho não atingido</v>
      </c>
      <c r="S9" s="47" t="str">
        <f t="shared" si="28"/>
        <v>Gatilho não atingido</v>
      </c>
      <c r="T9" s="47" t="str">
        <f t="shared" si="28"/>
        <v>Gatilho não atingido</v>
      </c>
      <c r="U9" s="47" t="str">
        <f t="shared" si="28"/>
        <v>Gatilho não atingido</v>
      </c>
      <c r="V9" s="47" t="str">
        <f t="shared" si="28"/>
        <v>Gatilho não atingido</v>
      </c>
      <c r="W9" s="47" t="str">
        <f t="shared" si="28"/>
        <v>Gatilho não atingido</v>
      </c>
      <c r="X9" s="47" t="str">
        <f t="shared" si="28"/>
        <v>Gatilho não atingido</v>
      </c>
      <c r="Y9" s="47" t="str">
        <f t="shared" ref="Y9" si="29">IF(Y7&gt;VLOOKUP(Y4,$BT$3:$BV$75,3,0),"Gatilho atingido","Gatilho não atingido")</f>
        <v>Gatilho não atingido</v>
      </c>
      <c r="Z9" s="47" t="str">
        <f t="shared" ref="Z9:AD9" si="30">IF(Z7&gt;VLOOKUP(Z4,$BT$3:$BV$75,3,0),"Gatilho atingido","Gatilho não atingido")</f>
        <v>Gatilho não atingido</v>
      </c>
      <c r="AA9" s="47" t="str">
        <f t="shared" si="30"/>
        <v>Gatilho não atingido</v>
      </c>
      <c r="AB9" s="47" t="str">
        <f t="shared" si="30"/>
        <v>Gatilho não atingido</v>
      </c>
      <c r="AC9" s="47" t="str">
        <f t="shared" si="30"/>
        <v>Gatilho não atingido</v>
      </c>
      <c r="AD9" s="47" t="str">
        <f t="shared" si="30"/>
        <v>Gatilho não atingido</v>
      </c>
      <c r="AE9" s="47" t="str">
        <f t="shared" ref="AE9:AJ9" si="31">IF(AE7&gt;VLOOKUP(AE4,$BT$3:$BV$75,3,0),"Gatilho atingido","Gatilho não atingido")</f>
        <v>Gatilho não atingido</v>
      </c>
      <c r="AF9" s="47" t="str">
        <f t="shared" si="31"/>
        <v>Gatilho não atingido</v>
      </c>
      <c r="AG9" s="47" t="str">
        <f t="shared" si="31"/>
        <v>Gatilho não atingido</v>
      </c>
      <c r="AH9" s="47" t="str">
        <f t="shared" si="31"/>
        <v>Gatilho não atingido</v>
      </c>
      <c r="AI9" s="47" t="str">
        <f t="shared" si="31"/>
        <v>Gatilho não atingido</v>
      </c>
      <c r="AJ9" s="47" t="str">
        <f t="shared" si="31"/>
        <v>Gatilho não atingido</v>
      </c>
      <c r="AK9" s="47" t="str">
        <f t="shared" ref="AK9:AL9" si="32">IF(AK7&gt;VLOOKUP(AK4,$BT$3:$BV$75,3,0),"Gatilho atingido","Gatilho não atingido")</f>
        <v>Gatilho não atingido</v>
      </c>
      <c r="AL9" s="47" t="str">
        <f t="shared" si="32"/>
        <v>Gatilho não atingido</v>
      </c>
      <c r="AM9" s="47" t="str">
        <f t="shared" ref="AM9:AN9" si="33">IF(AM7&gt;VLOOKUP(AM4,$BT$3:$BV$75,3,0),"Gatilho atingido","Gatilho não atingido")</f>
        <v>Gatilho não atingido</v>
      </c>
      <c r="AN9" s="47" t="str">
        <f t="shared" si="33"/>
        <v>Gatilho não atingido</v>
      </c>
      <c r="AO9" s="47" t="str">
        <f t="shared" ref="AO9:AP9" si="34">IF(AO7&gt;VLOOKUP(AO4,$BT$3:$BV$75,3,0),"Gatilho atingido","Gatilho não atingido")</f>
        <v>Gatilho não atingido</v>
      </c>
      <c r="AP9" s="47" t="str">
        <f t="shared" si="34"/>
        <v>Gatilho não atingido</v>
      </c>
      <c r="AQ9" s="47" t="str">
        <f t="shared" ref="AQ9:AR9" si="35">IF(AQ7&gt;VLOOKUP(AQ4,$BT$3:$BV$75,3,0),"Gatilho atingido","Gatilho não atingido")</f>
        <v>Gatilho não atingido</v>
      </c>
      <c r="AR9" s="47" t="str">
        <f t="shared" si="35"/>
        <v>Gatilho não atingido</v>
      </c>
      <c r="AS9" s="46"/>
      <c r="AT9" s="38" t="s">
        <v>131</v>
      </c>
      <c r="AU9" s="47" t="s">
        <v>122</v>
      </c>
      <c r="AV9" s="47" t="s">
        <v>122</v>
      </c>
      <c r="AW9" s="47" t="s">
        <v>122</v>
      </c>
      <c r="AX9" s="47" t="str">
        <f>IF('Razões de Garantia'!AX8&gt;=5.25%,"Gatilho atingido","Gatilho não atingido")</f>
        <v>Gatilho não atingido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47" t="str">
        <f>IF('Razões de Garantia'!BK8&gt;=5.25%,"Gatilho atingido","Gatilho não atingido")</f>
        <v>Gatilho não atingido</v>
      </c>
      <c r="BL9" s="47" t="str">
        <f>IF('Razões de Garantia'!BL8&gt;=5.25%,"Gatilho atingido","Gatilho não atingido")</f>
        <v>Gatilho não atingido</v>
      </c>
      <c r="BM9" s="47" t="str">
        <f>IF('Razões de Garantia'!BM8&gt;=5.25%,"Gatilho atingido","Gatilho não atingido")</f>
        <v>Gatilho não atingido</v>
      </c>
      <c r="BN9" s="47" t="str">
        <f>IF('Razões de Garantia'!BN8&gt;=5.25%,"Gatilho atingido","Gatilho não atingido")</f>
        <v>Gatilho não atingido</v>
      </c>
      <c r="BO9" s="47" t="str">
        <f>IF('Razões de Garantia'!BO8&gt;=5.25%,"Gatilho atingido","Gatilho não atingido")</f>
        <v>Gatilho não atingido</v>
      </c>
      <c r="BP9" s="47" t="str">
        <f>IF('Razões de Garantia'!BP8&gt;=5.25%,"Gatilho atingido","Gatilho não atingido")</f>
        <v>Gatilho não atingido</v>
      </c>
      <c r="BQ9" s="47" t="str">
        <f>IF('Razões de Garantia'!BQ8&gt;=5.25%,"Gatilho atingido","Gatilho não atingido")</f>
        <v>Gatilho não atingido</v>
      </c>
      <c r="BR9" s="47" t="str">
        <f>IF('Razões de Garantia'!BR8&gt;=5.25%,"Gatilho atingido","Gatilho não atingido")</f>
        <v>Gatilho não atingido</v>
      </c>
      <c r="BS9" s="47"/>
      <c r="BT9" s="53">
        <v>6</v>
      </c>
      <c r="BU9" s="54">
        <v>1.2E-2</v>
      </c>
      <c r="BV9" s="54">
        <v>1.5599999999999999E-2</v>
      </c>
    </row>
    <row r="10" spans="1:74" x14ac:dyDescent="0.3">
      <c r="A10" s="48">
        <v>43952</v>
      </c>
      <c r="B10" s="12">
        <v>114959987.07000007</v>
      </c>
      <c r="C10" s="70">
        <f>(_xlfn.DAYS('Capa Final'!$C$3,'Razões de Garantia'!A10)/30)-1</f>
        <v>31.466666666666669</v>
      </c>
      <c r="D10" s="70" t="str">
        <f t="shared" si="6"/>
        <v>Sim</v>
      </c>
      <c r="E10" s="44"/>
      <c r="F10" s="13"/>
      <c r="G10" s="21"/>
      <c r="H10" s="21"/>
      <c r="AS10" s="46"/>
      <c r="AT10" s="38" t="s">
        <v>132</v>
      </c>
      <c r="AU10" s="47" t="s">
        <v>122</v>
      </c>
      <c r="AV10" s="47" t="s">
        <v>122</v>
      </c>
      <c r="AW10" s="47" t="s">
        <v>122</v>
      </c>
      <c r="AX10" s="47" t="str">
        <f>IF('Razões de Garantia'!AX8&gt;=6.5%,"Gatilho atingido","Gatilho não atingido")</f>
        <v>Gatilho não atingido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47" t="str">
        <f>IF('Razões de Garantia'!BK8&gt;=6.5%,"Gatilho atingido","Gatilho não atingido")</f>
        <v>Gatilho não atingido</v>
      </c>
      <c r="BL10" s="47" t="str">
        <f>IF('Razões de Garantia'!BL8&gt;=6.5%,"Gatilho atingido","Gatilho não atingido")</f>
        <v>Gatilho não atingido</v>
      </c>
      <c r="BM10" s="47" t="str">
        <f>IF('Razões de Garantia'!BM8&gt;=6.5%,"Gatilho atingido","Gatilho não atingido")</f>
        <v>Gatilho não atingido</v>
      </c>
      <c r="BN10" s="47" t="str">
        <f>IF('Razões de Garantia'!BN8&gt;=6.5%,"Gatilho atingido","Gatilho não atingido")</f>
        <v>Gatilho não atingido</v>
      </c>
      <c r="BO10" s="47" t="str">
        <f>IF('Razões de Garantia'!BO8&gt;=6.5%,"Gatilho atingido","Gatilho não atingido")</f>
        <v>Gatilho não atingido</v>
      </c>
      <c r="BP10" s="47" t="str">
        <f>IF('Razões de Garantia'!BP8&gt;=6.5%,"Gatilho atingido","Gatilho não atingido")</f>
        <v>Gatilho não atingido</v>
      </c>
      <c r="BQ10" s="47" t="str">
        <f>IF('Razões de Garantia'!BQ8&gt;=6.5%,"Gatilho atingido","Gatilho não atingido")</f>
        <v>Gatilho não atingido</v>
      </c>
      <c r="BR10" s="47" t="str">
        <f>IF('Razões de Garantia'!BR8&gt;=6.5%,"Gatilho atingido","Gatilho não atingido")</f>
        <v>Gatilho não atingido</v>
      </c>
      <c r="BS10" s="47"/>
      <c r="BT10" s="53">
        <v>7</v>
      </c>
      <c r="BU10" s="54">
        <v>1.43E-2</v>
      </c>
      <c r="BV10" s="54">
        <v>1.84E-2</v>
      </c>
    </row>
    <row r="11" spans="1:74" x14ac:dyDescent="0.3">
      <c r="A11" s="48">
        <v>43983</v>
      </c>
      <c r="B11" s="12">
        <v>77416359.170000106</v>
      </c>
      <c r="C11" s="70">
        <f>(_xlfn.DAYS('Capa Final'!$C$3,'Razões de Garantia'!A11)/30)-1</f>
        <v>30.433333333333334</v>
      </c>
      <c r="D11" s="70" t="str">
        <f t="shared" si="6"/>
        <v>Sim</v>
      </c>
      <c r="E11" s="44"/>
      <c r="F11" s="13"/>
      <c r="G11" s="98" t="s">
        <v>116</v>
      </c>
      <c r="H11" s="98"/>
      <c r="I11" s="98"/>
      <c r="J11" s="98"/>
      <c r="K11" s="98"/>
      <c r="L11" s="98"/>
      <c r="M11" s="98"/>
      <c r="N11" s="98"/>
      <c r="O11" s="98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46"/>
      <c r="AT11" s="38" t="s">
        <v>133</v>
      </c>
      <c r="AU11" s="47" t="s">
        <v>122</v>
      </c>
      <c r="AV11" s="47" t="s">
        <v>122</v>
      </c>
      <c r="AW11" s="47" t="s">
        <v>122</v>
      </c>
      <c r="AX11" s="47" t="str">
        <f>IF('Razões de Garantia'!AX8&gt;=8%,"Gatilho atingido","Gatilho não atingido")</f>
        <v>Gatilho não atingido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47" t="str">
        <f>IF('Razões de Garantia'!BK8&gt;=8%,"Gatilho atingido","Gatilho não atingido")</f>
        <v>Gatilho não atingido</v>
      </c>
      <c r="BL11" s="47" t="str">
        <f>IF('Razões de Garantia'!BL8&gt;=8%,"Gatilho atingido","Gatilho não atingido")</f>
        <v>Gatilho não atingido</v>
      </c>
      <c r="BM11" s="47" t="str">
        <f>IF('Razões de Garantia'!BM8&gt;=8%,"Gatilho atingido","Gatilho não atingido")</f>
        <v>Gatilho não atingido</v>
      </c>
      <c r="BN11" s="47" t="str">
        <f>IF('Razões de Garantia'!BN8&gt;=8%,"Gatilho atingido","Gatilho não atingido")</f>
        <v>Gatilho não atingido</v>
      </c>
      <c r="BO11" s="47" t="str">
        <f>IF('Razões de Garantia'!BO8&gt;=8%,"Gatilho atingido","Gatilho não atingido")</f>
        <v>Gatilho não atingido</v>
      </c>
      <c r="BP11" s="47" t="str">
        <f>IF('Razões de Garantia'!BP8&gt;=8%,"Gatilho atingido","Gatilho não atingido")</f>
        <v>Gatilho não atingido</v>
      </c>
      <c r="BQ11" s="47" t="str">
        <f>IF('Razões de Garantia'!BQ8&gt;=8%,"Gatilho atingido","Gatilho não atingido")</f>
        <v>Gatilho não atingido</v>
      </c>
      <c r="BR11" s="47" t="str">
        <f>IF('Razões de Garantia'!BR8&gt;=8%,"Gatilho atingido","Gatilho não atingido")</f>
        <v>Gatilho não atingido</v>
      </c>
      <c r="BS11" s="47"/>
      <c r="BT11" s="53">
        <v>8</v>
      </c>
      <c r="BU11" s="54">
        <v>1.6500000000000001E-2</v>
      </c>
      <c r="BV11" s="54">
        <v>2.12E-2</v>
      </c>
    </row>
    <row r="12" spans="1:74" x14ac:dyDescent="0.3">
      <c r="A12" s="48">
        <v>44013</v>
      </c>
      <c r="B12" s="12">
        <v>135156210.66000074</v>
      </c>
      <c r="C12" s="70">
        <f>(_xlfn.DAYS('Capa Final'!$C$3,'Razões de Garantia'!A12)/30)-1</f>
        <v>29.433333333333334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6">EDATE(G12,1)</f>
        <v>43800</v>
      </c>
      <c r="I12" s="39">
        <f t="shared" si="36"/>
        <v>43831</v>
      </c>
      <c r="J12" s="39">
        <f t="shared" si="36"/>
        <v>43862</v>
      </c>
      <c r="K12" s="39">
        <f t="shared" si="36"/>
        <v>43891</v>
      </c>
      <c r="L12" s="39">
        <f t="shared" si="36"/>
        <v>43922</v>
      </c>
      <c r="M12" s="39">
        <f t="shared" si="36"/>
        <v>43952</v>
      </c>
      <c r="N12" s="39">
        <f t="shared" si="36"/>
        <v>43983</v>
      </c>
      <c r="O12" s="39">
        <f t="shared" si="36"/>
        <v>44013</v>
      </c>
      <c r="P12" s="39">
        <f t="shared" ref="P12:U12" si="37">EDATE(O12,1)</f>
        <v>44044</v>
      </c>
      <c r="Q12" s="39">
        <f t="shared" si="37"/>
        <v>44075</v>
      </c>
      <c r="R12" s="39">
        <f t="shared" si="37"/>
        <v>44105</v>
      </c>
      <c r="S12" s="39">
        <f t="shared" si="37"/>
        <v>44136</v>
      </c>
      <c r="T12" s="39">
        <f t="shared" si="37"/>
        <v>44166</v>
      </c>
      <c r="U12" s="39">
        <f t="shared" si="37"/>
        <v>44197</v>
      </c>
      <c r="V12" s="39">
        <f t="shared" ref="V12:AR12" si="38">EDATE(U12,1)</f>
        <v>44228</v>
      </c>
      <c r="W12" s="39">
        <f t="shared" si="38"/>
        <v>44256</v>
      </c>
      <c r="X12" s="39">
        <f t="shared" si="38"/>
        <v>44287</v>
      </c>
      <c r="Y12" s="39">
        <f t="shared" si="38"/>
        <v>44317</v>
      </c>
      <c r="Z12" s="39">
        <f t="shared" si="38"/>
        <v>44348</v>
      </c>
      <c r="AA12" s="39">
        <f t="shared" si="38"/>
        <v>44378</v>
      </c>
      <c r="AB12" s="39">
        <f t="shared" si="38"/>
        <v>44409</v>
      </c>
      <c r="AC12" s="39">
        <f t="shared" si="38"/>
        <v>44440</v>
      </c>
      <c r="AD12" s="39">
        <f t="shared" si="38"/>
        <v>44470</v>
      </c>
      <c r="AE12" s="39">
        <f t="shared" si="38"/>
        <v>44501</v>
      </c>
      <c r="AF12" s="39">
        <f t="shared" si="38"/>
        <v>44531</v>
      </c>
      <c r="AG12" s="39">
        <f t="shared" si="38"/>
        <v>44562</v>
      </c>
      <c r="AH12" s="39">
        <f t="shared" si="38"/>
        <v>44593</v>
      </c>
      <c r="AI12" s="39">
        <f t="shared" si="38"/>
        <v>44621</v>
      </c>
      <c r="AJ12" s="39">
        <f t="shared" si="38"/>
        <v>44652</v>
      </c>
      <c r="AK12" s="39">
        <f t="shared" si="38"/>
        <v>44682</v>
      </c>
      <c r="AL12" s="39">
        <f t="shared" si="38"/>
        <v>44713</v>
      </c>
      <c r="AM12" s="39">
        <f t="shared" si="38"/>
        <v>44743</v>
      </c>
      <c r="AN12" s="39">
        <f t="shared" si="38"/>
        <v>44774</v>
      </c>
      <c r="AO12" s="39">
        <f t="shared" si="38"/>
        <v>44805</v>
      </c>
      <c r="AP12" s="39">
        <f t="shared" si="38"/>
        <v>44835</v>
      </c>
      <c r="AQ12" s="39">
        <f t="shared" si="38"/>
        <v>44866</v>
      </c>
      <c r="AR12" s="39">
        <f t="shared" si="38"/>
        <v>44896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53">
        <v>9</v>
      </c>
      <c r="BU12" s="54">
        <v>1.8800000000000001E-2</v>
      </c>
      <c r="BV12" s="54">
        <v>2.4E-2</v>
      </c>
    </row>
    <row r="13" spans="1:74" x14ac:dyDescent="0.3">
      <c r="A13" s="48">
        <v>44044</v>
      </c>
      <c r="B13" s="12">
        <v>282086747.22000003</v>
      </c>
      <c r="C13" s="70">
        <f>(_xlfn.DAYS('Capa Final'!$C$3,'Razões de Garantia'!A13)/30)-1</f>
        <v>28.4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39">I13+1</f>
        <v>2</v>
      </c>
      <c r="K13" s="50">
        <f t="shared" si="39"/>
        <v>3</v>
      </c>
      <c r="L13" s="50">
        <f t="shared" si="39"/>
        <v>4</v>
      </c>
      <c r="M13" s="50">
        <f t="shared" si="39"/>
        <v>5</v>
      </c>
      <c r="N13" s="50">
        <f t="shared" si="39"/>
        <v>6</v>
      </c>
      <c r="O13" s="50">
        <f t="shared" si="39"/>
        <v>7</v>
      </c>
      <c r="P13" s="50">
        <f t="shared" ref="P13:U13" si="40">O13+1</f>
        <v>8</v>
      </c>
      <c r="Q13" s="50">
        <f t="shared" si="40"/>
        <v>9</v>
      </c>
      <c r="R13" s="50">
        <f t="shared" si="40"/>
        <v>10</v>
      </c>
      <c r="S13" s="50">
        <f t="shared" si="40"/>
        <v>11</v>
      </c>
      <c r="T13" s="50">
        <f t="shared" si="40"/>
        <v>12</v>
      </c>
      <c r="U13" s="50">
        <f t="shared" si="40"/>
        <v>13</v>
      </c>
      <c r="V13" s="50">
        <f t="shared" ref="V13:AR13" si="41">U13+1</f>
        <v>14</v>
      </c>
      <c r="W13" s="50">
        <f t="shared" si="41"/>
        <v>15</v>
      </c>
      <c r="X13" s="50">
        <f t="shared" si="41"/>
        <v>16</v>
      </c>
      <c r="Y13" s="50">
        <f t="shared" si="41"/>
        <v>17</v>
      </c>
      <c r="Z13" s="50">
        <f t="shared" si="41"/>
        <v>18</v>
      </c>
      <c r="AA13" s="50">
        <f t="shared" si="41"/>
        <v>19</v>
      </c>
      <c r="AB13" s="50">
        <f t="shared" si="41"/>
        <v>20</v>
      </c>
      <c r="AC13" s="50">
        <f t="shared" si="41"/>
        <v>21</v>
      </c>
      <c r="AD13" s="50">
        <f t="shared" si="41"/>
        <v>22</v>
      </c>
      <c r="AE13" s="50">
        <f t="shared" si="41"/>
        <v>23</v>
      </c>
      <c r="AF13" s="50">
        <f t="shared" si="41"/>
        <v>24</v>
      </c>
      <c r="AG13" s="50">
        <f t="shared" si="41"/>
        <v>25</v>
      </c>
      <c r="AH13" s="50">
        <f t="shared" si="41"/>
        <v>26</v>
      </c>
      <c r="AI13" s="50">
        <f t="shared" si="41"/>
        <v>27</v>
      </c>
      <c r="AJ13" s="50">
        <f t="shared" si="41"/>
        <v>28</v>
      </c>
      <c r="AK13" s="50">
        <f t="shared" si="41"/>
        <v>29</v>
      </c>
      <c r="AL13" s="50">
        <f t="shared" si="41"/>
        <v>30</v>
      </c>
      <c r="AM13" s="50">
        <f t="shared" si="41"/>
        <v>31</v>
      </c>
      <c r="AN13" s="50">
        <f t="shared" si="41"/>
        <v>32</v>
      </c>
      <c r="AO13" s="50">
        <f t="shared" si="41"/>
        <v>33</v>
      </c>
      <c r="AP13" s="50">
        <f t="shared" si="41"/>
        <v>34</v>
      </c>
      <c r="AQ13" s="50">
        <f t="shared" si="41"/>
        <v>35</v>
      </c>
      <c r="AR13" s="50">
        <f t="shared" si="41"/>
        <v>36</v>
      </c>
      <c r="BT13" s="53">
        <v>10</v>
      </c>
      <c r="BU13" s="54">
        <v>2.1000000000000001E-2</v>
      </c>
      <c r="BV13" s="54">
        <v>2.6800000000000001E-2</v>
      </c>
    </row>
    <row r="14" spans="1:74" x14ac:dyDescent="0.3">
      <c r="A14" s="48">
        <v>44075</v>
      </c>
      <c r="B14" s="12">
        <v>126463923.41</v>
      </c>
      <c r="C14" s="70">
        <f>(_xlfn.DAYS('Capa Final'!$C$3,'Razões de Garantia'!A14)/30)-1</f>
        <v>27.366666666666667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v>2080207.7136929997</v>
      </c>
      <c r="AO14" s="21">
        <v>2092927.7357509993</v>
      </c>
      <c r="AP14" s="21">
        <v>2102402.1743629999</v>
      </c>
      <c r="AQ14" s="21">
        <v>2117397.0356779993</v>
      </c>
      <c r="AR14" s="21">
        <f>SUM('Capa Final'!$D$37:$D$38)+SUM('Capa Final'!$D$46:$D$47)</f>
        <v>2113100.7944360003</v>
      </c>
      <c r="AS14" s="46"/>
      <c r="BT14" s="53">
        <v>11</v>
      </c>
      <c r="BU14" s="54">
        <v>2.3300000000000001E-2</v>
      </c>
      <c r="BV14" s="54">
        <v>2.9600000000000001E-2</v>
      </c>
    </row>
    <row r="15" spans="1:74" x14ac:dyDescent="0.3">
      <c r="A15" s="48">
        <v>44105</v>
      </c>
      <c r="B15" s="12">
        <v>123980627</v>
      </c>
      <c r="C15" s="70">
        <f>(_xlfn.DAYS('Capa Final'!$C$3,'Razões de Garantia'!A15)/30)-1</f>
        <v>26.366666666666667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v>14910.175497999999</v>
      </c>
      <c r="AO15" s="21">
        <v>2570.7231670000006</v>
      </c>
      <c r="AP15" s="21">
        <v>8101.9323730000006</v>
      </c>
      <c r="AQ15" s="21">
        <v>8884.9951430000001</v>
      </c>
      <c r="AR15" s="21">
        <f>'Capa Final'!$D$37+'Capa Final'!$D$46</f>
        <v>10121.000897</v>
      </c>
      <c r="AS15" s="46"/>
      <c r="BT15" s="53">
        <v>12</v>
      </c>
      <c r="BU15" s="54">
        <v>2.5499999999999998E-2</v>
      </c>
      <c r="BV15" s="54">
        <v>3.2399999999999998E-2</v>
      </c>
    </row>
    <row r="16" spans="1:74" x14ac:dyDescent="0.3">
      <c r="A16" s="48">
        <v>44136</v>
      </c>
      <c r="B16" s="12">
        <v>25876262</v>
      </c>
      <c r="C16" s="70">
        <f>(_xlfn.DAYS('Capa Final'!$C$3,'Razões de Garantia'!A16)/30)-1</f>
        <v>25.333333333333332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42">X14/$B$5</f>
        <v>1.1920923363959533E-2</v>
      </c>
      <c r="Y16" s="47">
        <f t="shared" si="42"/>
        <v>1.2700827970859321E-2</v>
      </c>
      <c r="Z16" s="47">
        <f t="shared" si="42"/>
        <v>1.2968443358407947E-2</v>
      </c>
      <c r="AA16" s="47">
        <f t="shared" si="42"/>
        <v>1.3616445733042312E-2</v>
      </c>
      <c r="AB16" s="47">
        <f t="shared" si="42"/>
        <v>1.4101250242627723E-2</v>
      </c>
      <c r="AC16" s="47">
        <f t="shared" si="42"/>
        <v>1.4519801171379647E-2</v>
      </c>
      <c r="AD16" s="47">
        <f t="shared" ref="AD16" si="43">AD14/$B$5</f>
        <v>1.4996599867230185E-2</v>
      </c>
      <c r="AE16" s="47">
        <f t="shared" ref="AE16:AJ16" si="44">AE14/$B$5</f>
        <v>1.5249608393370686E-2</v>
      </c>
      <c r="AF16" s="47">
        <f t="shared" si="44"/>
        <v>1.5520044376182375E-2</v>
      </c>
      <c r="AG16" s="47">
        <f t="shared" si="44"/>
        <v>1.5619686761237119E-2</v>
      </c>
      <c r="AH16" s="47">
        <f t="shared" si="44"/>
        <v>1.6198193136956297E-2</v>
      </c>
      <c r="AI16" s="47">
        <f t="shared" si="44"/>
        <v>1.6235368958909549E-2</v>
      </c>
      <c r="AJ16" s="47">
        <f t="shared" si="44"/>
        <v>1.638159136018074E-2</v>
      </c>
      <c r="AK16" s="47">
        <f t="shared" ref="AK16:AL16" si="45">AK14/$B$5</f>
        <v>1.655084286039837E-2</v>
      </c>
      <c r="AL16" s="47">
        <f t="shared" si="45"/>
        <v>1.6723528437791898E-2</v>
      </c>
      <c r="AM16" s="47">
        <f t="shared" ref="AM16:AN16" si="46">AM14/$B$5</f>
        <v>1.6814918889292717E-2</v>
      </c>
      <c r="AN16" s="47">
        <f t="shared" si="46"/>
        <v>1.6690354495573507E-2</v>
      </c>
      <c r="AO16" s="47">
        <f t="shared" ref="AO16:AP16" si="47">AO14/$B$5</f>
        <v>1.6792412417934843E-2</v>
      </c>
      <c r="AP16" s="47">
        <f t="shared" si="47"/>
        <v>1.6868429701228205E-2</v>
      </c>
      <c r="AQ16" s="47">
        <f t="shared" ref="AQ16:AR16" si="48">AQ14/$B$5</f>
        <v>1.6988739586299727E-2</v>
      </c>
      <c r="AR16" s="47">
        <f t="shared" si="48"/>
        <v>1.6954269091427769E-2</v>
      </c>
      <c r="AS16" s="46"/>
      <c r="BT16" s="53">
        <v>13</v>
      </c>
      <c r="BU16" s="54">
        <v>2.7799999999999998E-2</v>
      </c>
      <c r="BV16" s="54">
        <v>3.5200000000000002E-2</v>
      </c>
    </row>
    <row r="17" spans="2:74" x14ac:dyDescent="0.3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49">IF(I16&gt;VLOOKUP(I13,$BT$3:$BV$75,2,0),"Gatilho atingido","Gatilho não atingido")</f>
        <v>Gatilho não atingido</v>
      </c>
      <c r="J17" s="47" t="str">
        <f t="shared" si="49"/>
        <v>Gatilho não atingido</v>
      </c>
      <c r="K17" s="47" t="str">
        <f t="shared" si="49"/>
        <v>Gatilho não atingido</v>
      </c>
      <c r="L17" s="47" t="str">
        <f t="shared" si="49"/>
        <v>Gatilho não atingido</v>
      </c>
      <c r="M17" s="47" t="str">
        <f t="shared" si="49"/>
        <v>Gatilho não atingido</v>
      </c>
      <c r="N17" s="47" t="str">
        <f t="shared" si="49"/>
        <v>Gatilho não atingido</v>
      </c>
      <c r="O17" s="47" t="str">
        <f t="shared" si="49"/>
        <v>Gatilho não atingido</v>
      </c>
      <c r="P17" s="47" t="str">
        <f t="shared" si="49"/>
        <v>Gatilho não atingido</v>
      </c>
      <c r="Q17" s="47" t="str">
        <f t="shared" si="49"/>
        <v>Gatilho não atingido</v>
      </c>
      <c r="R17" s="47" t="str">
        <f t="shared" si="49"/>
        <v>Gatilho não atingido</v>
      </c>
      <c r="S17" s="47" t="str">
        <f t="shared" si="49"/>
        <v>Gatilho não atingido</v>
      </c>
      <c r="T17" s="47" t="str">
        <f t="shared" si="49"/>
        <v>Gatilho não atingido</v>
      </c>
      <c r="U17" s="47" t="str">
        <f t="shared" si="49"/>
        <v>Gatilho não atingido</v>
      </c>
      <c r="V17" s="47" t="str">
        <f t="shared" si="49"/>
        <v>Gatilho não atingido</v>
      </c>
      <c r="W17" s="47" t="str">
        <f t="shared" si="49"/>
        <v>Gatilho não atingido</v>
      </c>
      <c r="X17" s="47" t="str">
        <f t="shared" si="49"/>
        <v>Gatilho não atingido</v>
      </c>
      <c r="Y17" s="47" t="str">
        <f t="shared" ref="Y17" si="50">IF(Y16&gt;VLOOKUP(Y13,$BT$3:$BV$75,2,0),"Gatilho atingido","Gatilho não atingido")</f>
        <v>Gatilho não atingido</v>
      </c>
      <c r="Z17" s="47" t="str">
        <f t="shared" ref="Z17:AD17" si="51">IF(Z16&gt;VLOOKUP(Z13,$BT$3:$BV$75,2,0),"Gatilho atingido","Gatilho não atingido")</f>
        <v>Gatilho não atingido</v>
      </c>
      <c r="AA17" s="47" t="str">
        <f t="shared" si="51"/>
        <v>Gatilho não atingido</v>
      </c>
      <c r="AB17" s="47" t="str">
        <f t="shared" si="51"/>
        <v>Gatilho não atingido</v>
      </c>
      <c r="AC17" s="47" t="str">
        <f t="shared" si="51"/>
        <v>Gatilho não atingido</v>
      </c>
      <c r="AD17" s="47" t="str">
        <f t="shared" si="51"/>
        <v>Gatilho não atingido</v>
      </c>
      <c r="AE17" s="47" t="str">
        <f t="shared" ref="AE17:AJ17" si="52">IF(AE16&gt;VLOOKUP(AE13,$BT$3:$BV$75,2,0),"Gatilho atingido","Gatilho não atingido")</f>
        <v>Gatilho não atingido</v>
      </c>
      <c r="AF17" s="47" t="str">
        <f t="shared" si="52"/>
        <v>Gatilho não atingido</v>
      </c>
      <c r="AG17" s="47" t="str">
        <f t="shared" si="52"/>
        <v>Gatilho não atingido</v>
      </c>
      <c r="AH17" s="47" t="str">
        <f t="shared" si="52"/>
        <v>Gatilho não atingido</v>
      </c>
      <c r="AI17" s="47" t="str">
        <f t="shared" si="52"/>
        <v>Gatilho não atingido</v>
      </c>
      <c r="AJ17" s="47" t="str">
        <f t="shared" si="52"/>
        <v>Gatilho não atingido</v>
      </c>
      <c r="AK17" s="47" t="str">
        <f t="shared" ref="AK17:AL17" si="53">IF(AK16&gt;VLOOKUP(AK13,$BT$3:$BV$75,2,0),"Gatilho atingido","Gatilho não atingido")</f>
        <v>Gatilho não atingido</v>
      </c>
      <c r="AL17" s="47" t="str">
        <f t="shared" si="53"/>
        <v>Gatilho não atingido</v>
      </c>
      <c r="AM17" s="47" t="str">
        <f t="shared" ref="AM17:AN17" si="54">IF(AM16&gt;VLOOKUP(AM13,$BT$3:$BV$75,2,0),"Gatilho atingido","Gatilho não atingido")</f>
        <v>Gatilho não atingido</v>
      </c>
      <c r="AN17" s="47" t="str">
        <f t="shared" si="54"/>
        <v>Gatilho não atingido</v>
      </c>
      <c r="AO17" s="47" t="str">
        <f t="shared" ref="AO17:AP17" si="55">IF(AO16&gt;VLOOKUP(AO13,$BT$3:$BV$75,2,0),"Gatilho atingido","Gatilho não atingido")</f>
        <v>Gatilho não atingido</v>
      </c>
      <c r="AP17" s="47" t="str">
        <f t="shared" si="55"/>
        <v>Gatilho não atingido</v>
      </c>
      <c r="AQ17" s="47" t="str">
        <f t="shared" ref="AQ17:AR17" si="56">IF(AQ16&gt;VLOOKUP(AQ13,$BT$3:$BV$75,2,0),"Gatilho atingido","Gatilho não atingido")</f>
        <v>Gatilho não atingido</v>
      </c>
      <c r="AR17" s="47" t="str">
        <f t="shared" si="56"/>
        <v>Gatilho não atingido</v>
      </c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53">
        <v>14</v>
      </c>
      <c r="BU17" s="54">
        <v>0.03</v>
      </c>
      <c r="BV17" s="54">
        <v>3.7999999999999999E-2</v>
      </c>
    </row>
    <row r="18" spans="2:74" x14ac:dyDescent="0.3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57">IF(I16&gt;VLOOKUP(I13,$BT$3:$BV$75,3,0),"Gatilho atingido","Gatilho não atingido")</f>
        <v>Gatilho não atingido</v>
      </c>
      <c r="J18" s="47" t="str">
        <f t="shared" si="57"/>
        <v>Gatilho não atingido</v>
      </c>
      <c r="K18" s="47" t="str">
        <f t="shared" si="57"/>
        <v>Gatilho não atingido</v>
      </c>
      <c r="L18" s="47" t="str">
        <f t="shared" si="57"/>
        <v>Gatilho não atingido</v>
      </c>
      <c r="M18" s="47" t="str">
        <f t="shared" si="57"/>
        <v>Gatilho não atingido</v>
      </c>
      <c r="N18" s="47" t="str">
        <f t="shared" si="57"/>
        <v>Gatilho não atingido</v>
      </c>
      <c r="O18" s="47" t="str">
        <f t="shared" si="57"/>
        <v>Gatilho não atingido</v>
      </c>
      <c r="P18" s="47" t="str">
        <f t="shared" si="57"/>
        <v>Gatilho não atingido</v>
      </c>
      <c r="Q18" s="47" t="str">
        <f t="shared" si="57"/>
        <v>Gatilho não atingido</v>
      </c>
      <c r="R18" s="47" t="str">
        <f t="shared" si="57"/>
        <v>Gatilho não atingido</v>
      </c>
      <c r="S18" s="47" t="str">
        <f t="shared" si="57"/>
        <v>Gatilho não atingido</v>
      </c>
      <c r="T18" s="47" t="str">
        <f t="shared" si="57"/>
        <v>Gatilho não atingido</v>
      </c>
      <c r="U18" s="47" t="str">
        <f t="shared" si="57"/>
        <v>Gatilho não atingido</v>
      </c>
      <c r="V18" s="47" t="str">
        <f t="shared" si="57"/>
        <v>Gatilho não atingido</v>
      </c>
      <c r="W18" s="47" t="str">
        <f t="shared" si="57"/>
        <v>Gatilho não atingido</v>
      </c>
      <c r="X18" s="47" t="str">
        <f t="shared" si="57"/>
        <v>Gatilho não atingido</v>
      </c>
      <c r="Y18" s="47" t="str">
        <f t="shared" ref="Y18" si="58">IF(Y16&gt;VLOOKUP(Y13,$BT$3:$BV$75,3,0),"Gatilho atingido","Gatilho não atingido")</f>
        <v>Gatilho não atingido</v>
      </c>
      <c r="Z18" s="47" t="str">
        <f t="shared" ref="Z18:AD18" si="59">IF(Z16&gt;VLOOKUP(Z13,$BT$3:$BV$75,3,0),"Gatilho atingido","Gatilho não atingido")</f>
        <v>Gatilho não atingido</v>
      </c>
      <c r="AA18" s="47" t="str">
        <f t="shared" si="59"/>
        <v>Gatilho não atingido</v>
      </c>
      <c r="AB18" s="47" t="str">
        <f t="shared" si="59"/>
        <v>Gatilho não atingido</v>
      </c>
      <c r="AC18" s="47" t="str">
        <f t="shared" si="59"/>
        <v>Gatilho não atingido</v>
      </c>
      <c r="AD18" s="47" t="str">
        <f t="shared" si="59"/>
        <v>Gatilho não atingido</v>
      </c>
      <c r="AE18" s="47" t="str">
        <f t="shared" ref="AE18:AJ18" si="60">IF(AE16&gt;VLOOKUP(AE13,$BT$3:$BV$75,3,0),"Gatilho atingido","Gatilho não atingido")</f>
        <v>Gatilho não atingido</v>
      </c>
      <c r="AF18" s="47" t="str">
        <f t="shared" si="60"/>
        <v>Gatilho não atingido</v>
      </c>
      <c r="AG18" s="47" t="str">
        <f t="shared" si="60"/>
        <v>Gatilho não atingido</v>
      </c>
      <c r="AH18" s="47" t="str">
        <f t="shared" si="60"/>
        <v>Gatilho não atingido</v>
      </c>
      <c r="AI18" s="47" t="str">
        <f t="shared" si="60"/>
        <v>Gatilho não atingido</v>
      </c>
      <c r="AJ18" s="47" t="str">
        <f t="shared" si="60"/>
        <v>Gatilho não atingido</v>
      </c>
      <c r="AK18" s="47" t="str">
        <f t="shared" ref="AK18:AL18" si="61">IF(AK16&gt;VLOOKUP(AK13,$BT$3:$BV$75,3,0),"Gatilho atingido","Gatilho não atingido")</f>
        <v>Gatilho não atingido</v>
      </c>
      <c r="AL18" s="47" t="str">
        <f t="shared" si="61"/>
        <v>Gatilho não atingido</v>
      </c>
      <c r="AM18" s="47" t="str">
        <f t="shared" ref="AM18:AN18" si="62">IF(AM16&gt;VLOOKUP(AM13,$BT$3:$BV$75,3,0),"Gatilho atingido","Gatilho não atingido")</f>
        <v>Gatilho não atingido</v>
      </c>
      <c r="AN18" s="47" t="str">
        <f t="shared" si="62"/>
        <v>Gatilho não atingido</v>
      </c>
      <c r="AO18" s="47" t="str">
        <f t="shared" ref="AO18:AP18" si="63">IF(AO16&gt;VLOOKUP(AO13,$BT$3:$BV$75,3,0),"Gatilho atingido","Gatilho não atingido")</f>
        <v>Gatilho não atingido</v>
      </c>
      <c r="AP18" s="47" t="str">
        <f t="shared" si="63"/>
        <v>Gatilho não atingido</v>
      </c>
      <c r="AQ18" s="47" t="str">
        <f t="shared" ref="AQ18:AR18" si="64">IF(AQ16&gt;VLOOKUP(AQ13,$BT$3:$BV$75,3,0),"Gatilho atingido","Gatilho não atingido")</f>
        <v>Gatilho não atingido</v>
      </c>
      <c r="AR18" s="47" t="str">
        <f t="shared" si="64"/>
        <v>Gatilho não atingido</v>
      </c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53">
        <v>15</v>
      </c>
      <c r="BU18" s="54">
        <v>3.1699999999999999E-2</v>
      </c>
      <c r="BV18" s="54">
        <v>4.0599999999999997E-2</v>
      </c>
    </row>
    <row r="19" spans="2:74" x14ac:dyDescent="0.3">
      <c r="B19" s="43"/>
      <c r="C19" s="78"/>
      <c r="D19" s="43"/>
      <c r="E19" s="44"/>
      <c r="F19" s="13"/>
      <c r="G19" s="21"/>
      <c r="H19" s="21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53">
        <v>16</v>
      </c>
      <c r="BU19" s="54">
        <v>3.39E-2</v>
      </c>
      <c r="BV19" s="54">
        <v>4.36E-2</v>
      </c>
    </row>
    <row r="20" spans="2:74" x14ac:dyDescent="0.3">
      <c r="B20" s="43"/>
      <c r="C20" s="78"/>
      <c r="D20" s="43"/>
      <c r="E20" s="44"/>
      <c r="F20" s="13"/>
      <c r="G20" s="98" t="s">
        <v>116</v>
      </c>
      <c r="H20" s="98"/>
      <c r="I20" s="98"/>
      <c r="J20" s="98"/>
      <c r="K20" s="98"/>
      <c r="L20" s="98"/>
      <c r="M20" s="98"/>
      <c r="N20" s="98"/>
      <c r="O20" s="98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53">
        <v>17</v>
      </c>
      <c r="BU20" s="54">
        <v>3.5999999999999997E-2</v>
      </c>
      <c r="BV20" s="54">
        <v>4.6399999999999997E-2</v>
      </c>
    </row>
    <row r="21" spans="2:74" x14ac:dyDescent="0.3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65">EDATE(G21,1)</f>
        <v>43800</v>
      </c>
      <c r="I21" s="39">
        <f t="shared" si="65"/>
        <v>43831</v>
      </c>
      <c r="J21" s="39">
        <f t="shared" si="65"/>
        <v>43862</v>
      </c>
      <c r="K21" s="39">
        <f t="shared" si="65"/>
        <v>43891</v>
      </c>
      <c r="L21" s="39">
        <f t="shared" si="65"/>
        <v>43922</v>
      </c>
      <c r="M21" s="39">
        <f t="shared" si="65"/>
        <v>43952</v>
      </c>
      <c r="N21" s="39">
        <f t="shared" si="65"/>
        <v>43983</v>
      </c>
      <c r="O21" s="39">
        <f t="shared" si="65"/>
        <v>44013</v>
      </c>
      <c r="P21" s="39">
        <f t="shared" ref="P21:U21" si="66">EDATE(O21,1)</f>
        <v>44044</v>
      </c>
      <c r="Q21" s="39">
        <f t="shared" si="66"/>
        <v>44075</v>
      </c>
      <c r="R21" s="39">
        <f t="shared" si="66"/>
        <v>44105</v>
      </c>
      <c r="S21" s="39">
        <f t="shared" si="66"/>
        <v>44136</v>
      </c>
      <c r="T21" s="39">
        <f t="shared" si="66"/>
        <v>44166</v>
      </c>
      <c r="U21" s="39">
        <f t="shared" si="66"/>
        <v>44197</v>
      </c>
      <c r="V21" s="39">
        <f t="shared" ref="V21:AR21" si="67">EDATE(U21,1)</f>
        <v>44228</v>
      </c>
      <c r="W21" s="39">
        <f t="shared" si="67"/>
        <v>44256</v>
      </c>
      <c r="X21" s="39">
        <f t="shared" si="67"/>
        <v>44287</v>
      </c>
      <c r="Y21" s="39">
        <f t="shared" si="67"/>
        <v>44317</v>
      </c>
      <c r="Z21" s="39">
        <f t="shared" si="67"/>
        <v>44348</v>
      </c>
      <c r="AA21" s="39">
        <f t="shared" si="67"/>
        <v>44378</v>
      </c>
      <c r="AB21" s="39">
        <f t="shared" si="67"/>
        <v>44409</v>
      </c>
      <c r="AC21" s="39">
        <f t="shared" si="67"/>
        <v>44440</v>
      </c>
      <c r="AD21" s="39">
        <f t="shared" si="67"/>
        <v>44470</v>
      </c>
      <c r="AE21" s="39">
        <f t="shared" si="67"/>
        <v>44501</v>
      </c>
      <c r="AF21" s="39">
        <f t="shared" si="67"/>
        <v>44531</v>
      </c>
      <c r="AG21" s="39">
        <f t="shared" si="67"/>
        <v>44562</v>
      </c>
      <c r="AH21" s="39">
        <f t="shared" si="67"/>
        <v>44593</v>
      </c>
      <c r="AI21" s="39">
        <f t="shared" si="67"/>
        <v>44621</v>
      </c>
      <c r="AJ21" s="39">
        <f t="shared" si="67"/>
        <v>44652</v>
      </c>
      <c r="AK21" s="39">
        <f t="shared" si="67"/>
        <v>44682</v>
      </c>
      <c r="AL21" s="39">
        <f t="shared" si="67"/>
        <v>44713</v>
      </c>
      <c r="AM21" s="39">
        <f t="shared" si="67"/>
        <v>44743</v>
      </c>
      <c r="AN21" s="39">
        <f t="shared" si="67"/>
        <v>44774</v>
      </c>
      <c r="AO21" s="39">
        <f t="shared" si="67"/>
        <v>44805</v>
      </c>
      <c r="AP21" s="39">
        <f t="shared" si="67"/>
        <v>44835</v>
      </c>
      <c r="AQ21" s="39">
        <f t="shared" si="67"/>
        <v>44866</v>
      </c>
      <c r="AR21" s="39">
        <f t="shared" si="67"/>
        <v>44896</v>
      </c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53">
        <v>18</v>
      </c>
      <c r="BU21" s="54">
        <v>3.7900000000000003E-2</v>
      </c>
      <c r="BV21" s="54">
        <v>4.9000000000000002E-2</v>
      </c>
    </row>
    <row r="22" spans="2:74" x14ac:dyDescent="0.3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68">I22+1</f>
        <v>1</v>
      </c>
      <c r="K22" s="50">
        <f t="shared" si="68"/>
        <v>2</v>
      </c>
      <c r="L22" s="50">
        <f t="shared" si="68"/>
        <v>3</v>
      </c>
      <c r="M22" s="50">
        <f t="shared" si="68"/>
        <v>4</v>
      </c>
      <c r="N22" s="50">
        <f t="shared" si="68"/>
        <v>5</v>
      </c>
      <c r="O22" s="50">
        <f t="shared" si="68"/>
        <v>6</v>
      </c>
      <c r="P22" s="50">
        <f t="shared" ref="P22:U22" si="69">O22+1</f>
        <v>7</v>
      </c>
      <c r="Q22" s="50">
        <f t="shared" si="69"/>
        <v>8</v>
      </c>
      <c r="R22" s="50">
        <f t="shared" si="69"/>
        <v>9</v>
      </c>
      <c r="S22" s="50">
        <f t="shared" si="69"/>
        <v>10</v>
      </c>
      <c r="T22" s="50">
        <f t="shared" si="69"/>
        <v>11</v>
      </c>
      <c r="U22" s="50">
        <f t="shared" si="69"/>
        <v>12</v>
      </c>
      <c r="V22" s="50">
        <f t="shared" ref="V22:AR22" si="70">U22+1</f>
        <v>13</v>
      </c>
      <c r="W22" s="50">
        <f t="shared" si="70"/>
        <v>14</v>
      </c>
      <c r="X22" s="50">
        <f t="shared" si="70"/>
        <v>15</v>
      </c>
      <c r="Y22" s="50">
        <f t="shared" si="70"/>
        <v>16</v>
      </c>
      <c r="Z22" s="50">
        <f t="shared" si="70"/>
        <v>17</v>
      </c>
      <c r="AA22" s="50">
        <f t="shared" si="70"/>
        <v>18</v>
      </c>
      <c r="AB22" s="50">
        <f t="shared" si="70"/>
        <v>19</v>
      </c>
      <c r="AC22" s="50">
        <f t="shared" si="70"/>
        <v>20</v>
      </c>
      <c r="AD22" s="50">
        <f t="shared" si="70"/>
        <v>21</v>
      </c>
      <c r="AE22" s="50">
        <f t="shared" si="70"/>
        <v>22</v>
      </c>
      <c r="AF22" s="50">
        <f t="shared" si="70"/>
        <v>23</v>
      </c>
      <c r="AG22" s="50">
        <f t="shared" si="70"/>
        <v>24</v>
      </c>
      <c r="AH22" s="50">
        <f t="shared" si="70"/>
        <v>25</v>
      </c>
      <c r="AI22" s="50">
        <f t="shared" si="70"/>
        <v>26</v>
      </c>
      <c r="AJ22" s="50">
        <f t="shared" si="70"/>
        <v>27</v>
      </c>
      <c r="AK22" s="50">
        <f t="shared" si="70"/>
        <v>28</v>
      </c>
      <c r="AL22" s="50">
        <f t="shared" si="70"/>
        <v>29</v>
      </c>
      <c r="AM22" s="50">
        <f t="shared" si="70"/>
        <v>30</v>
      </c>
      <c r="AN22" s="50">
        <f t="shared" si="70"/>
        <v>31</v>
      </c>
      <c r="AO22" s="50">
        <f t="shared" si="70"/>
        <v>32</v>
      </c>
      <c r="AP22" s="50">
        <f t="shared" si="70"/>
        <v>33</v>
      </c>
      <c r="AQ22" s="50">
        <f t="shared" si="70"/>
        <v>34</v>
      </c>
      <c r="AR22" s="50">
        <f t="shared" si="70"/>
        <v>35</v>
      </c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53">
        <v>19</v>
      </c>
      <c r="BU22" s="54">
        <v>3.9899999999999998E-2</v>
      </c>
      <c r="BV22" s="54">
        <v>5.1700000000000003E-2</v>
      </c>
    </row>
    <row r="23" spans="2:74" x14ac:dyDescent="0.3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v>1954831.0728319997</v>
      </c>
      <c r="AO23" s="21">
        <v>1973629.2565339999</v>
      </c>
      <c r="AP23" s="21">
        <v>1974744.607529999</v>
      </c>
      <c r="AQ23" s="21">
        <v>1992823.3884169993</v>
      </c>
      <c r="AR23" s="21">
        <f>SUM('Capa Final'!$E$37:$E$38)+SUM('Capa Final'!$E$46:$E$47)</f>
        <v>2010408.867759</v>
      </c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53">
        <v>20</v>
      </c>
      <c r="BU23" s="54">
        <v>4.1700000000000001E-2</v>
      </c>
      <c r="BV23" s="54">
        <v>5.4199999999999998E-2</v>
      </c>
    </row>
    <row r="24" spans="2:74" x14ac:dyDescent="0.3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v>7733.5908580000014</v>
      </c>
      <c r="AO24" s="21">
        <v>17752.456699000002</v>
      </c>
      <c r="AP24" s="21">
        <v>0</v>
      </c>
      <c r="AQ24" s="21">
        <v>13339.484664</v>
      </c>
      <c r="AR24" s="21">
        <f>'Capa Final'!$E$37+'Capa Final'!$E$46</f>
        <v>19770.502956000004</v>
      </c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53">
        <v>21</v>
      </c>
      <c r="BU24" s="54">
        <v>4.3900000000000002E-2</v>
      </c>
      <c r="BV24" s="54">
        <v>5.7000000000000002E-2</v>
      </c>
    </row>
    <row r="25" spans="2:74" x14ac:dyDescent="0.3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71">X23/$B$6</f>
        <v>1.1763750359922815E-2</v>
      </c>
      <c r="Y25" s="47">
        <f t="shared" si="71"/>
        <v>1.2493027869031541E-2</v>
      </c>
      <c r="Z25" s="47">
        <f t="shared" si="71"/>
        <v>1.2810292241238032E-2</v>
      </c>
      <c r="AA25" s="47">
        <f t="shared" si="71"/>
        <v>1.3891098832557663E-2</v>
      </c>
      <c r="AB25" s="47">
        <f t="shared" si="71"/>
        <v>1.4779854132935017E-2</v>
      </c>
      <c r="AC25" s="47">
        <f t="shared" si="71"/>
        <v>1.5400349867795704E-2</v>
      </c>
      <c r="AD25" s="47">
        <f t="shared" ref="AD25:AE25" si="72">AD23/$B$6</f>
        <v>1.5572066620771187E-2</v>
      </c>
      <c r="AE25" s="47">
        <f t="shared" si="72"/>
        <v>1.6323560395347356E-2</v>
      </c>
      <c r="AF25" s="47">
        <f t="shared" ref="AF25:AG25" si="73">AF23/$B$6</f>
        <v>1.6575707834800685E-2</v>
      </c>
      <c r="AG25" s="47">
        <f t="shared" si="73"/>
        <v>1.6975872550055608E-2</v>
      </c>
      <c r="AH25" s="47">
        <f t="shared" ref="AH25:AI25" si="74">AH23/$B$6</f>
        <v>1.7169810757440711E-2</v>
      </c>
      <c r="AI25" s="47">
        <f t="shared" si="74"/>
        <v>1.7511917727216251E-2</v>
      </c>
      <c r="AJ25" s="47">
        <f t="shared" ref="AJ25:AK25" si="75">AJ23/$B$6</f>
        <v>1.8125890478867725E-2</v>
      </c>
      <c r="AK25" s="47">
        <f t="shared" si="75"/>
        <v>1.8261552761116705E-2</v>
      </c>
      <c r="AL25" s="47">
        <f t="shared" ref="AL25:AM25" si="76">AL23/$B$6</f>
        <v>1.8407393026140532E-2</v>
      </c>
      <c r="AM25" s="47">
        <f t="shared" si="76"/>
        <v>1.8939661546390461E-2</v>
      </c>
      <c r="AN25" s="47">
        <f t="shared" ref="AN25:AO25" si="77">AN23/$B$6</f>
        <v>1.8944136710489341E-2</v>
      </c>
      <c r="AO25" s="47">
        <f t="shared" si="77"/>
        <v>1.9126308646933789E-2</v>
      </c>
      <c r="AP25" s="47">
        <f t="shared" ref="AP25:AQ25" si="78">AP23/$B$6</f>
        <v>1.9137117438569055E-2</v>
      </c>
      <c r="AQ25" s="47">
        <f t="shared" si="78"/>
        <v>1.9312317690622624E-2</v>
      </c>
      <c r="AR25" s="47">
        <f t="shared" ref="AR25" si="79">AR23/$B$6</f>
        <v>1.948273739051604E-2</v>
      </c>
      <c r="BT25" s="53">
        <v>22</v>
      </c>
      <c r="BU25" s="54">
        <v>4.6100000000000002E-2</v>
      </c>
      <c r="BV25" s="54">
        <v>5.9900000000000002E-2</v>
      </c>
    </row>
    <row r="26" spans="2:74" x14ac:dyDescent="0.3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80">IF(J25&gt;VLOOKUP(J22,$BT$3:$BV$75,2,0),"Gatilho atingido","Gatilho não atingido")</f>
        <v>Gatilho não atingido</v>
      </c>
      <c r="K26" s="47" t="str">
        <f t="shared" si="80"/>
        <v>Gatilho não atingido</v>
      </c>
      <c r="L26" s="47" t="str">
        <f t="shared" si="80"/>
        <v>Gatilho não atingido</v>
      </c>
      <c r="M26" s="47" t="str">
        <f t="shared" si="80"/>
        <v>Gatilho não atingido</v>
      </c>
      <c r="N26" s="47" t="str">
        <f t="shared" si="80"/>
        <v>Gatilho não atingido</v>
      </c>
      <c r="O26" s="47" t="str">
        <f t="shared" si="80"/>
        <v>Gatilho não atingido</v>
      </c>
      <c r="P26" s="47" t="str">
        <f t="shared" si="80"/>
        <v>Gatilho não atingido</v>
      </c>
      <c r="Q26" s="47" t="str">
        <f t="shared" si="80"/>
        <v>Gatilho não atingido</v>
      </c>
      <c r="R26" s="47" t="str">
        <f t="shared" si="80"/>
        <v>Gatilho não atingido</v>
      </c>
      <c r="S26" s="47" t="str">
        <f t="shared" si="80"/>
        <v>Gatilho não atingido</v>
      </c>
      <c r="T26" s="47" t="str">
        <f t="shared" si="80"/>
        <v>Gatilho não atingido</v>
      </c>
      <c r="U26" s="47" t="str">
        <f t="shared" si="80"/>
        <v>Gatilho não atingido</v>
      </c>
      <c r="V26" s="47" t="str">
        <f t="shared" si="80"/>
        <v>Gatilho não atingido</v>
      </c>
      <c r="W26" s="47" t="str">
        <f t="shared" si="80"/>
        <v>Gatilho não atingido</v>
      </c>
      <c r="X26" s="47" t="str">
        <f t="shared" si="80"/>
        <v>Gatilho não atingido</v>
      </c>
      <c r="Y26" s="47" t="str">
        <f t="shared" si="80"/>
        <v>Gatilho não atingido</v>
      </c>
      <c r="Z26" s="47" t="str">
        <f t="shared" si="80"/>
        <v>Gatilho não atingido</v>
      </c>
      <c r="AA26" s="47" t="str">
        <f t="shared" si="80"/>
        <v>Gatilho não atingido</v>
      </c>
      <c r="AB26" s="47" t="str">
        <f t="shared" si="80"/>
        <v>Gatilho não atingido</v>
      </c>
      <c r="AC26" s="47" t="str">
        <f t="shared" ref="AC26:AD26" si="81">IF(AC25&gt;VLOOKUP(AC22,$BT$3:$BV$75,2,0),"Gatilho atingido","Gatilho não atingido")</f>
        <v>Gatilho não atingido</v>
      </c>
      <c r="AD26" s="47" t="str">
        <f t="shared" si="81"/>
        <v>Gatilho não atingido</v>
      </c>
      <c r="AE26" s="47" t="str">
        <f t="shared" ref="AE26:AJ26" si="82">IF(AE25&gt;VLOOKUP(AE22,$BT$3:$BV$75,2,0),"Gatilho atingido","Gatilho não atingido")</f>
        <v>Gatilho não atingido</v>
      </c>
      <c r="AF26" s="47" t="str">
        <f t="shared" si="82"/>
        <v>Gatilho não atingido</v>
      </c>
      <c r="AG26" s="47" t="str">
        <f t="shared" si="82"/>
        <v>Gatilho não atingido</v>
      </c>
      <c r="AH26" s="47" t="str">
        <f t="shared" si="82"/>
        <v>Gatilho não atingido</v>
      </c>
      <c r="AI26" s="47" t="str">
        <f t="shared" si="82"/>
        <v>Gatilho não atingido</v>
      </c>
      <c r="AJ26" s="47" t="str">
        <f t="shared" si="82"/>
        <v>Gatilho não atingido</v>
      </c>
      <c r="AK26" s="47" t="str">
        <f t="shared" ref="AK26:AL26" si="83">IF(AK25&gt;VLOOKUP(AK22,$BT$3:$BV$75,2,0),"Gatilho atingido","Gatilho não atingido")</f>
        <v>Gatilho não atingido</v>
      </c>
      <c r="AL26" s="47" t="str">
        <f t="shared" si="83"/>
        <v>Gatilho não atingido</v>
      </c>
      <c r="AM26" s="47" t="str">
        <f t="shared" ref="AM26:AN26" si="84">IF(AM25&gt;VLOOKUP(AM22,$BT$3:$BV$75,2,0),"Gatilho atingido","Gatilho não atingido")</f>
        <v>Gatilho não atingido</v>
      </c>
      <c r="AN26" s="47" t="str">
        <f t="shared" si="84"/>
        <v>Gatilho não atingido</v>
      </c>
      <c r="AO26" s="47" t="str">
        <f t="shared" ref="AO26:AP26" si="85">IF(AO25&gt;VLOOKUP(AO22,$BT$3:$BV$75,2,0),"Gatilho atingido","Gatilho não atingido")</f>
        <v>Gatilho não atingido</v>
      </c>
      <c r="AP26" s="47" t="str">
        <f t="shared" si="85"/>
        <v>Gatilho não atingido</v>
      </c>
      <c r="AQ26" s="47" t="str">
        <f t="shared" ref="AQ26:AR26" si="86">IF(AQ25&gt;VLOOKUP(AQ22,$BT$3:$BV$75,2,0),"Gatilho atingido","Gatilho não atingido")</f>
        <v>Gatilho não atingido</v>
      </c>
      <c r="AR26" s="47" t="str">
        <f t="shared" si="86"/>
        <v>Gatilho não atingido</v>
      </c>
      <c r="BT26" s="53">
        <v>23</v>
      </c>
      <c r="BU26" s="54">
        <v>4.8300000000000003E-2</v>
      </c>
      <c r="BV26" s="54">
        <v>6.2600000000000003E-2</v>
      </c>
    </row>
    <row r="27" spans="2:74" x14ac:dyDescent="0.3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87">IF(J25&gt;VLOOKUP(J22,$BT$3:$BV$75,3,0),"Gatilho atingido","Gatilho não atingido")</f>
        <v>Gatilho não atingido</v>
      </c>
      <c r="K27" s="47" t="str">
        <f t="shared" si="87"/>
        <v>Gatilho não atingido</v>
      </c>
      <c r="L27" s="47" t="str">
        <f t="shared" si="87"/>
        <v>Gatilho não atingido</v>
      </c>
      <c r="M27" s="47" t="str">
        <f t="shared" si="87"/>
        <v>Gatilho não atingido</v>
      </c>
      <c r="N27" s="47" t="str">
        <f t="shared" si="87"/>
        <v>Gatilho não atingido</v>
      </c>
      <c r="O27" s="47" t="str">
        <f t="shared" si="87"/>
        <v>Gatilho não atingido</v>
      </c>
      <c r="P27" s="47" t="str">
        <f t="shared" si="87"/>
        <v>Gatilho não atingido</v>
      </c>
      <c r="Q27" s="47" t="str">
        <f t="shared" si="87"/>
        <v>Gatilho não atingido</v>
      </c>
      <c r="R27" s="47" t="str">
        <f t="shared" si="87"/>
        <v>Gatilho não atingido</v>
      </c>
      <c r="S27" s="47" t="str">
        <f t="shared" si="87"/>
        <v>Gatilho não atingido</v>
      </c>
      <c r="T27" s="47" t="str">
        <f t="shared" si="87"/>
        <v>Gatilho não atingido</v>
      </c>
      <c r="U27" s="47" t="str">
        <f t="shared" si="87"/>
        <v>Gatilho não atingido</v>
      </c>
      <c r="V27" s="47" t="str">
        <f t="shared" si="87"/>
        <v>Gatilho não atingido</v>
      </c>
      <c r="W27" s="47" t="str">
        <f t="shared" si="87"/>
        <v>Gatilho não atingido</v>
      </c>
      <c r="X27" s="47" t="str">
        <f t="shared" si="87"/>
        <v>Gatilho não atingido</v>
      </c>
      <c r="Y27" s="47" t="str">
        <f t="shared" si="87"/>
        <v>Gatilho não atingido</v>
      </c>
      <c r="Z27" s="47" t="str">
        <f t="shared" si="87"/>
        <v>Gatilho não atingido</v>
      </c>
      <c r="AA27" s="47" t="str">
        <f t="shared" si="87"/>
        <v>Gatilho não atingido</v>
      </c>
      <c r="AB27" s="47" t="str">
        <f t="shared" si="87"/>
        <v>Gatilho não atingido</v>
      </c>
      <c r="AC27" s="47" t="str">
        <f t="shared" ref="AC27:AD27" si="88">IF(AC25&gt;VLOOKUP(AC22,$BT$3:$BV$75,3,0),"Gatilho atingido","Gatilho não atingido")</f>
        <v>Gatilho não atingido</v>
      </c>
      <c r="AD27" s="47" t="str">
        <f t="shared" si="88"/>
        <v>Gatilho não atingido</v>
      </c>
      <c r="AE27" s="47" t="str">
        <f t="shared" ref="AE27:AJ27" si="89">IF(AE25&gt;VLOOKUP(AE22,$BT$3:$BV$75,3,0),"Gatilho atingido","Gatilho não atingido")</f>
        <v>Gatilho não atingido</v>
      </c>
      <c r="AF27" s="47" t="str">
        <f t="shared" si="89"/>
        <v>Gatilho não atingido</v>
      </c>
      <c r="AG27" s="47" t="str">
        <f t="shared" si="89"/>
        <v>Gatilho não atingido</v>
      </c>
      <c r="AH27" s="47" t="str">
        <f t="shared" si="89"/>
        <v>Gatilho não atingido</v>
      </c>
      <c r="AI27" s="47" t="str">
        <f t="shared" si="89"/>
        <v>Gatilho não atingido</v>
      </c>
      <c r="AJ27" s="47" t="str">
        <f t="shared" si="89"/>
        <v>Gatilho não atingido</v>
      </c>
      <c r="AK27" s="47" t="str">
        <f t="shared" ref="AK27:AL27" si="90">IF(AK25&gt;VLOOKUP(AK22,$BT$3:$BV$75,3,0),"Gatilho atingido","Gatilho não atingido")</f>
        <v>Gatilho não atingido</v>
      </c>
      <c r="AL27" s="47" t="str">
        <f t="shared" si="90"/>
        <v>Gatilho não atingido</v>
      </c>
      <c r="AM27" s="47" t="str">
        <f t="shared" ref="AM27:AN27" si="91">IF(AM25&gt;VLOOKUP(AM22,$BT$3:$BV$75,3,0),"Gatilho atingido","Gatilho não atingido")</f>
        <v>Gatilho não atingido</v>
      </c>
      <c r="AN27" s="47" t="str">
        <f t="shared" si="91"/>
        <v>Gatilho não atingido</v>
      </c>
      <c r="AO27" s="47" t="str">
        <f t="shared" ref="AO27:AP27" si="92">IF(AO25&gt;VLOOKUP(AO22,$BT$3:$BV$75,3,0),"Gatilho atingido","Gatilho não atingido")</f>
        <v>Gatilho não atingido</v>
      </c>
      <c r="AP27" s="47" t="str">
        <f t="shared" si="92"/>
        <v>Gatilho não atingido</v>
      </c>
      <c r="AQ27" s="47" t="str">
        <f t="shared" ref="AQ27:AR27" si="93">IF(AQ25&gt;VLOOKUP(AQ22,$BT$3:$BV$75,3,0),"Gatilho atingido","Gatilho não atingido")</f>
        <v>Gatilho não atingido</v>
      </c>
      <c r="AR27" s="47" t="str">
        <f t="shared" si="93"/>
        <v>Gatilho não atingido</v>
      </c>
      <c r="BT27" s="53">
        <v>24</v>
      </c>
      <c r="BU27" s="54">
        <v>5.04E-2</v>
      </c>
      <c r="BV27" s="54">
        <v>6.54E-2</v>
      </c>
    </row>
    <row r="28" spans="2:74" x14ac:dyDescent="0.3">
      <c r="B28" s="43"/>
      <c r="C28" s="78"/>
      <c r="D28" s="43"/>
      <c r="AS28" s="46"/>
      <c r="BT28" s="53">
        <v>25</v>
      </c>
      <c r="BU28" s="54">
        <v>5.2499999999999998E-2</v>
      </c>
      <c r="BV28" s="54">
        <v>6.8000000000000005E-2</v>
      </c>
    </row>
    <row r="29" spans="2:74" x14ac:dyDescent="0.3">
      <c r="B29" s="49"/>
      <c r="C29" s="79"/>
      <c r="D29" s="49"/>
      <c r="F29" s="13"/>
      <c r="G29" s="98" t="s">
        <v>116</v>
      </c>
      <c r="H29" s="98"/>
      <c r="I29" s="98"/>
      <c r="J29" s="98"/>
      <c r="K29" s="98"/>
      <c r="L29" s="98"/>
      <c r="M29" s="98"/>
      <c r="N29" s="98"/>
      <c r="O29" s="98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53">
        <v>26</v>
      </c>
      <c r="BU29" s="54">
        <v>5.4399999999999997E-2</v>
      </c>
      <c r="BV29" s="54">
        <v>7.0400000000000004E-2</v>
      </c>
    </row>
    <row r="30" spans="2:74" x14ac:dyDescent="0.3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94">EDATE(G30,1)</f>
        <v>43800</v>
      </c>
      <c r="I30" s="39">
        <f t="shared" si="94"/>
        <v>43831</v>
      </c>
      <c r="J30" s="39">
        <f t="shared" si="94"/>
        <v>43862</v>
      </c>
      <c r="K30" s="39">
        <f t="shared" si="94"/>
        <v>43891</v>
      </c>
      <c r="L30" s="39">
        <f t="shared" si="94"/>
        <v>43922</v>
      </c>
      <c r="M30" s="39">
        <f t="shared" si="94"/>
        <v>43952</v>
      </c>
      <c r="N30" s="39">
        <f t="shared" si="94"/>
        <v>43983</v>
      </c>
      <c r="O30" s="39">
        <f t="shared" si="94"/>
        <v>44013</v>
      </c>
      <c r="P30" s="39">
        <f t="shared" ref="P30:U30" si="95">EDATE(O30,1)</f>
        <v>44044</v>
      </c>
      <c r="Q30" s="39">
        <f t="shared" si="95"/>
        <v>44075</v>
      </c>
      <c r="R30" s="39">
        <f t="shared" si="95"/>
        <v>44105</v>
      </c>
      <c r="S30" s="39">
        <f t="shared" si="95"/>
        <v>44136</v>
      </c>
      <c r="T30" s="39">
        <f t="shared" si="95"/>
        <v>44166</v>
      </c>
      <c r="U30" s="39">
        <f t="shared" si="95"/>
        <v>44197</v>
      </c>
      <c r="V30" s="39">
        <f t="shared" ref="V30:AR30" si="96">EDATE(U30,1)</f>
        <v>44228</v>
      </c>
      <c r="W30" s="39">
        <f t="shared" si="96"/>
        <v>44256</v>
      </c>
      <c r="X30" s="39">
        <f t="shared" si="96"/>
        <v>44287</v>
      </c>
      <c r="Y30" s="39">
        <f t="shared" si="96"/>
        <v>44317</v>
      </c>
      <c r="Z30" s="39">
        <f t="shared" si="96"/>
        <v>44348</v>
      </c>
      <c r="AA30" s="39">
        <f t="shared" si="96"/>
        <v>44378</v>
      </c>
      <c r="AB30" s="39">
        <f t="shared" si="96"/>
        <v>44409</v>
      </c>
      <c r="AC30" s="39">
        <f t="shared" si="96"/>
        <v>44440</v>
      </c>
      <c r="AD30" s="39">
        <f t="shared" si="96"/>
        <v>44470</v>
      </c>
      <c r="AE30" s="39">
        <f t="shared" si="96"/>
        <v>44501</v>
      </c>
      <c r="AF30" s="39">
        <f t="shared" si="96"/>
        <v>44531</v>
      </c>
      <c r="AG30" s="39">
        <f t="shared" si="96"/>
        <v>44562</v>
      </c>
      <c r="AH30" s="39">
        <f t="shared" si="96"/>
        <v>44593</v>
      </c>
      <c r="AI30" s="39">
        <f t="shared" si="96"/>
        <v>44621</v>
      </c>
      <c r="AJ30" s="39">
        <f t="shared" si="96"/>
        <v>44652</v>
      </c>
      <c r="AK30" s="39">
        <f t="shared" si="96"/>
        <v>44682</v>
      </c>
      <c r="AL30" s="39">
        <f t="shared" si="96"/>
        <v>44713</v>
      </c>
      <c r="AM30" s="39">
        <f t="shared" si="96"/>
        <v>44743</v>
      </c>
      <c r="AN30" s="39">
        <f t="shared" si="96"/>
        <v>44774</v>
      </c>
      <c r="AO30" s="39">
        <f t="shared" si="96"/>
        <v>44805</v>
      </c>
      <c r="AP30" s="39">
        <f t="shared" si="96"/>
        <v>44835</v>
      </c>
      <c r="AQ30" s="39">
        <f t="shared" si="96"/>
        <v>44866</v>
      </c>
      <c r="AR30" s="39">
        <f t="shared" si="96"/>
        <v>44896</v>
      </c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53">
        <v>27</v>
      </c>
      <c r="BU30" s="54">
        <v>5.6099999999999997E-2</v>
      </c>
      <c r="BV30" s="54">
        <v>7.2599999999999998E-2</v>
      </c>
    </row>
    <row r="31" spans="2:74" x14ac:dyDescent="0.3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97">J31+1</f>
        <v>1</v>
      </c>
      <c r="L31" s="50">
        <f t="shared" si="97"/>
        <v>2</v>
      </c>
      <c r="M31" s="50">
        <f t="shared" si="97"/>
        <v>3</v>
      </c>
      <c r="N31" s="50">
        <f t="shared" si="97"/>
        <v>4</v>
      </c>
      <c r="O31" s="50">
        <f t="shared" si="97"/>
        <v>5</v>
      </c>
      <c r="P31" s="50">
        <f t="shared" ref="P31:U31" si="98">O31+1</f>
        <v>6</v>
      </c>
      <c r="Q31" s="50">
        <f t="shared" si="98"/>
        <v>7</v>
      </c>
      <c r="R31" s="50">
        <f t="shared" si="98"/>
        <v>8</v>
      </c>
      <c r="S31" s="50">
        <f t="shared" si="98"/>
        <v>9</v>
      </c>
      <c r="T31" s="50">
        <f t="shared" si="98"/>
        <v>10</v>
      </c>
      <c r="U31" s="50">
        <f t="shared" si="98"/>
        <v>11</v>
      </c>
      <c r="V31" s="50">
        <f t="shared" ref="V31:AR31" si="99">U31+1</f>
        <v>12</v>
      </c>
      <c r="W31" s="50">
        <f t="shared" si="99"/>
        <v>13</v>
      </c>
      <c r="X31" s="50">
        <f t="shared" si="99"/>
        <v>14</v>
      </c>
      <c r="Y31" s="50">
        <f t="shared" si="99"/>
        <v>15</v>
      </c>
      <c r="Z31" s="50">
        <f t="shared" si="99"/>
        <v>16</v>
      </c>
      <c r="AA31" s="50">
        <f t="shared" si="99"/>
        <v>17</v>
      </c>
      <c r="AB31" s="50">
        <f t="shared" si="99"/>
        <v>18</v>
      </c>
      <c r="AC31" s="50">
        <f t="shared" si="99"/>
        <v>19</v>
      </c>
      <c r="AD31" s="50">
        <f t="shared" si="99"/>
        <v>20</v>
      </c>
      <c r="AE31" s="50">
        <f t="shared" si="99"/>
        <v>21</v>
      </c>
      <c r="AF31" s="50">
        <f t="shared" si="99"/>
        <v>22</v>
      </c>
      <c r="AG31" s="50">
        <f t="shared" si="99"/>
        <v>23</v>
      </c>
      <c r="AH31" s="50">
        <f t="shared" si="99"/>
        <v>24</v>
      </c>
      <c r="AI31" s="50">
        <f t="shared" si="99"/>
        <v>25</v>
      </c>
      <c r="AJ31" s="50">
        <f t="shared" si="99"/>
        <v>26</v>
      </c>
      <c r="AK31" s="50">
        <f t="shared" si="99"/>
        <v>27</v>
      </c>
      <c r="AL31" s="50">
        <f t="shared" si="99"/>
        <v>28</v>
      </c>
      <c r="AM31" s="50">
        <f t="shared" si="99"/>
        <v>29</v>
      </c>
      <c r="AN31" s="50">
        <f t="shared" si="99"/>
        <v>30</v>
      </c>
      <c r="AO31" s="50">
        <f t="shared" si="99"/>
        <v>31</v>
      </c>
      <c r="AP31" s="50">
        <f t="shared" si="99"/>
        <v>32</v>
      </c>
      <c r="AQ31" s="50">
        <f t="shared" si="99"/>
        <v>33</v>
      </c>
      <c r="AR31" s="50">
        <f t="shared" si="99"/>
        <v>34</v>
      </c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53">
        <v>28</v>
      </c>
      <c r="BU31" s="54">
        <v>5.7799999999999997E-2</v>
      </c>
      <c r="BV31" s="54">
        <v>7.4700000000000003E-2</v>
      </c>
    </row>
    <row r="32" spans="2:74" x14ac:dyDescent="0.3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v>1838034.861947</v>
      </c>
      <c r="AO32" s="21">
        <v>1863698.6726310002</v>
      </c>
      <c r="AP32" s="21">
        <v>1865425.729115</v>
      </c>
      <c r="AQ32" s="21">
        <v>1891897.8173720003</v>
      </c>
      <c r="AR32" s="21">
        <f>SUM('Capa Final'!$F$37:$F$38)+SUM('Capa Final'!$F$46:$F$47)</f>
        <v>1915660.7400499997</v>
      </c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53">
        <v>29</v>
      </c>
      <c r="BU32" s="54">
        <v>5.9400000000000001E-2</v>
      </c>
      <c r="BV32" s="54">
        <v>7.6700000000000004E-2</v>
      </c>
    </row>
    <row r="33" spans="2:74" x14ac:dyDescent="0.3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v>51320.180626999994</v>
      </c>
      <c r="AO33" s="21">
        <v>60782.116388999988</v>
      </c>
      <c r="AP33" s="21">
        <v>26170.056385999997</v>
      </c>
      <c r="AQ33" s="21">
        <v>50809.934133999996</v>
      </c>
      <c r="AR33" s="21">
        <f>'Capa Final'!$F$37+'Capa Final'!$F$46</f>
        <v>45273.068858999999</v>
      </c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53">
        <v>30</v>
      </c>
      <c r="BU33" s="54">
        <v>6.08E-2</v>
      </c>
      <c r="BV33" s="54">
        <v>7.8600000000000003E-2</v>
      </c>
    </row>
    <row r="34" spans="2:74" x14ac:dyDescent="0.3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100">X32/$B$7</f>
        <v>1.2787638200354721E-2</v>
      </c>
      <c r="Y34" s="47">
        <f t="shared" si="100"/>
        <v>1.380891787133641E-2</v>
      </c>
      <c r="Z34" s="47">
        <f t="shared" si="100"/>
        <v>1.4612944436498798E-2</v>
      </c>
      <c r="AA34" s="47">
        <f t="shared" si="100"/>
        <v>1.6255770057316904E-2</v>
      </c>
      <c r="AB34" s="47">
        <f t="shared" si="100"/>
        <v>1.6741730046053692E-2</v>
      </c>
      <c r="AC34" s="47">
        <f t="shared" si="100"/>
        <v>1.7029446946896069E-2</v>
      </c>
      <c r="AD34" s="47">
        <f t="shared" ref="AD34:AE34" si="101">AD32/$B$7</f>
        <v>1.7470787333229338E-2</v>
      </c>
      <c r="AE34" s="47">
        <f t="shared" si="101"/>
        <v>1.8156271400852034E-2</v>
      </c>
      <c r="AF34" s="47">
        <f t="shared" ref="AF34:AG34" si="102">AF32/$B$7</f>
        <v>1.8459477243406484E-2</v>
      </c>
      <c r="AG34" s="47">
        <f t="shared" si="102"/>
        <v>1.8714336333635947E-2</v>
      </c>
      <c r="AH34" s="47">
        <f t="shared" ref="AH34:AI34" si="103">AH32/$B$7</f>
        <v>1.9432470282141102E-2</v>
      </c>
      <c r="AI34" s="47">
        <f t="shared" si="103"/>
        <v>1.9449109065413493E-2</v>
      </c>
      <c r="AJ34" s="47">
        <f t="shared" ref="AJ34:AK34" si="104">AJ32/$B$7</f>
        <v>1.9767635593203416E-2</v>
      </c>
      <c r="AK34" s="47">
        <f t="shared" si="104"/>
        <v>1.9732025242556295E-2</v>
      </c>
      <c r="AL34" s="47">
        <f t="shared" ref="AL34:AM34" si="105">AL32/$B$7</f>
        <v>1.9774618704306364E-2</v>
      </c>
      <c r="AM34" s="47">
        <f t="shared" si="105"/>
        <v>1.9948912938608291E-2</v>
      </c>
      <c r="AN34" s="47">
        <f t="shared" ref="AN34:AO34" si="106">AN32/$B$7</f>
        <v>1.9471759374683477E-2</v>
      </c>
      <c r="AO34" s="47">
        <f t="shared" si="106"/>
        <v>1.9743636452002312E-2</v>
      </c>
      <c r="AP34" s="47">
        <f t="shared" ref="AP34:AQ34" si="107">AP32/$B$7</f>
        <v>1.9761932529502882E-2</v>
      </c>
      <c r="AQ34" s="47">
        <f t="shared" si="107"/>
        <v>2.0042372331465986E-2</v>
      </c>
      <c r="AR34" s="47">
        <f t="shared" ref="AR34" si="108">AR32/$B$7</f>
        <v>2.0294111796263229E-2</v>
      </c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53">
        <v>31</v>
      </c>
      <c r="BU34" s="54">
        <v>6.2199999999999998E-2</v>
      </c>
      <c r="BV34" s="54">
        <v>8.0299999999999996E-2</v>
      </c>
    </row>
    <row r="35" spans="2:74" x14ac:dyDescent="0.3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109">IF(K34&gt;VLOOKUP(K31,$BT$3:$BV$75,2,0),"Gatilho atingido","Gatilho não atingido")</f>
        <v>Gatilho não atingido</v>
      </c>
      <c r="L35" s="47" t="str">
        <f t="shared" si="109"/>
        <v>Gatilho não atingido</v>
      </c>
      <c r="M35" s="47" t="str">
        <f t="shared" si="109"/>
        <v>Gatilho não atingido</v>
      </c>
      <c r="N35" s="47" t="str">
        <f t="shared" si="109"/>
        <v>Gatilho não atingido</v>
      </c>
      <c r="O35" s="47" t="str">
        <f t="shared" si="109"/>
        <v>Gatilho não atingido</v>
      </c>
      <c r="P35" s="47" t="str">
        <f t="shared" si="109"/>
        <v>Gatilho não atingido</v>
      </c>
      <c r="Q35" s="47" t="str">
        <f t="shared" si="109"/>
        <v>Gatilho não atingido</v>
      </c>
      <c r="R35" s="47" t="str">
        <f t="shared" si="109"/>
        <v>Gatilho não atingido</v>
      </c>
      <c r="S35" s="47" t="str">
        <f t="shared" si="109"/>
        <v>Gatilho não atingido</v>
      </c>
      <c r="T35" s="47" t="str">
        <f t="shared" si="109"/>
        <v>Gatilho não atingido</v>
      </c>
      <c r="U35" s="47" t="str">
        <f t="shared" si="109"/>
        <v>Gatilho não atingido</v>
      </c>
      <c r="V35" s="47" t="str">
        <f t="shared" si="109"/>
        <v>Gatilho não atingido</v>
      </c>
      <c r="W35" s="47" t="str">
        <f t="shared" si="109"/>
        <v>Gatilho não atingido</v>
      </c>
      <c r="X35" s="47" t="str">
        <f t="shared" si="109"/>
        <v>Gatilho não atingido</v>
      </c>
      <c r="Y35" s="47" t="str">
        <f t="shared" si="109"/>
        <v>Gatilho não atingido</v>
      </c>
      <c r="Z35" s="47" t="str">
        <f t="shared" si="109"/>
        <v>Gatilho não atingido</v>
      </c>
      <c r="AA35" s="47" t="str">
        <f t="shared" si="109"/>
        <v>Gatilho não atingido</v>
      </c>
      <c r="AB35" s="47" t="str">
        <f t="shared" si="109"/>
        <v>Gatilho não atingido</v>
      </c>
      <c r="AC35" s="47" t="str">
        <f t="shared" ref="AC35:AD35" si="110">IF(AC34&gt;VLOOKUP(AC31,$BT$3:$BV$75,2,0),"Gatilho atingido","Gatilho não atingido")</f>
        <v>Gatilho não atingido</v>
      </c>
      <c r="AD35" s="47" t="str">
        <f t="shared" si="110"/>
        <v>Gatilho não atingido</v>
      </c>
      <c r="AE35" s="47" t="str">
        <f t="shared" ref="AE35:AJ35" si="111">IF(AE34&gt;VLOOKUP(AE31,$BT$3:$BV$75,2,0),"Gatilho atingido","Gatilho não atingido")</f>
        <v>Gatilho não atingido</v>
      </c>
      <c r="AF35" s="47" t="str">
        <f t="shared" si="111"/>
        <v>Gatilho não atingido</v>
      </c>
      <c r="AG35" s="47" t="str">
        <f t="shared" si="111"/>
        <v>Gatilho não atingido</v>
      </c>
      <c r="AH35" s="47" t="str">
        <f t="shared" si="111"/>
        <v>Gatilho não atingido</v>
      </c>
      <c r="AI35" s="47" t="str">
        <f t="shared" si="111"/>
        <v>Gatilho não atingido</v>
      </c>
      <c r="AJ35" s="47" t="str">
        <f t="shared" si="111"/>
        <v>Gatilho não atingido</v>
      </c>
      <c r="AK35" s="47" t="str">
        <f t="shared" ref="AK35:AL35" si="112">IF(AK34&gt;VLOOKUP(AK31,$BT$3:$BV$75,2,0),"Gatilho atingido","Gatilho não atingido")</f>
        <v>Gatilho não atingido</v>
      </c>
      <c r="AL35" s="47" t="str">
        <f t="shared" si="112"/>
        <v>Gatilho não atingido</v>
      </c>
      <c r="AM35" s="47" t="str">
        <f t="shared" ref="AM35:AN35" si="113">IF(AM34&gt;VLOOKUP(AM31,$BT$3:$BV$75,2,0),"Gatilho atingido","Gatilho não atingido")</f>
        <v>Gatilho não atingido</v>
      </c>
      <c r="AN35" s="47" t="str">
        <f t="shared" si="113"/>
        <v>Gatilho não atingido</v>
      </c>
      <c r="AO35" s="47" t="str">
        <f t="shared" ref="AO35:AP35" si="114">IF(AO34&gt;VLOOKUP(AO31,$BT$3:$BV$75,2,0),"Gatilho atingido","Gatilho não atingido")</f>
        <v>Gatilho não atingido</v>
      </c>
      <c r="AP35" s="47" t="str">
        <f t="shared" si="114"/>
        <v>Gatilho não atingido</v>
      </c>
      <c r="AQ35" s="47" t="str">
        <f t="shared" ref="AQ35:AR35" si="115">IF(AQ34&gt;VLOOKUP(AQ31,$BT$3:$BV$75,2,0),"Gatilho atingido","Gatilho não atingido")</f>
        <v>Gatilho não atingido</v>
      </c>
      <c r="AR35" s="47" t="str">
        <f t="shared" si="115"/>
        <v>Gatilho não atingido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53">
        <v>32</v>
      </c>
      <c r="BU35" s="54">
        <v>6.3299999999999995E-2</v>
      </c>
      <c r="BV35" s="54">
        <v>8.1600000000000006E-2</v>
      </c>
    </row>
    <row r="36" spans="2:74" x14ac:dyDescent="0.3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116">IF(K34&gt;VLOOKUP(K31,$BT$3:$BV$75,3,0),"Gatilho atingido","Gatilho não atingido")</f>
        <v>Gatilho não atingido</v>
      </c>
      <c r="L36" s="47" t="str">
        <f t="shared" si="116"/>
        <v>Gatilho não atingido</v>
      </c>
      <c r="M36" s="47" t="str">
        <f t="shared" si="116"/>
        <v>Gatilho não atingido</v>
      </c>
      <c r="N36" s="47" t="str">
        <f t="shared" si="116"/>
        <v>Gatilho não atingido</v>
      </c>
      <c r="O36" s="47" t="str">
        <f t="shared" si="116"/>
        <v>Gatilho não atingido</v>
      </c>
      <c r="P36" s="47" t="str">
        <f t="shared" si="116"/>
        <v>Gatilho não atingido</v>
      </c>
      <c r="Q36" s="47" t="str">
        <f t="shared" si="116"/>
        <v>Gatilho não atingido</v>
      </c>
      <c r="R36" s="47" t="str">
        <f t="shared" si="116"/>
        <v>Gatilho não atingido</v>
      </c>
      <c r="S36" s="47" t="str">
        <f t="shared" si="116"/>
        <v>Gatilho não atingido</v>
      </c>
      <c r="T36" s="47" t="str">
        <f t="shared" si="116"/>
        <v>Gatilho não atingido</v>
      </c>
      <c r="U36" s="47" t="str">
        <f t="shared" si="116"/>
        <v>Gatilho não atingido</v>
      </c>
      <c r="V36" s="47" t="str">
        <f t="shared" si="116"/>
        <v>Gatilho não atingido</v>
      </c>
      <c r="W36" s="47" t="str">
        <f t="shared" si="116"/>
        <v>Gatilho não atingido</v>
      </c>
      <c r="X36" s="47" t="str">
        <f t="shared" si="116"/>
        <v>Gatilho não atingido</v>
      </c>
      <c r="Y36" s="47" t="str">
        <f t="shared" si="116"/>
        <v>Gatilho não atingido</v>
      </c>
      <c r="Z36" s="47" t="str">
        <f t="shared" si="116"/>
        <v>Gatilho não atingido</v>
      </c>
      <c r="AA36" s="47" t="str">
        <f t="shared" si="116"/>
        <v>Gatilho não atingido</v>
      </c>
      <c r="AB36" s="47" t="str">
        <f t="shared" si="116"/>
        <v>Gatilho não atingido</v>
      </c>
      <c r="AC36" s="47" t="str">
        <f t="shared" ref="AC36:AD36" si="117">IF(AC34&gt;VLOOKUP(AC31,$BT$3:$BV$75,3,0),"Gatilho atingido","Gatilho não atingido")</f>
        <v>Gatilho não atingido</v>
      </c>
      <c r="AD36" s="47" t="str">
        <f t="shared" si="117"/>
        <v>Gatilho não atingido</v>
      </c>
      <c r="AE36" s="47" t="str">
        <f t="shared" ref="AE36:AJ36" si="118">IF(AE34&gt;VLOOKUP(AE31,$BT$3:$BV$75,3,0),"Gatilho atingido","Gatilho não atingido")</f>
        <v>Gatilho não atingido</v>
      </c>
      <c r="AF36" s="47" t="str">
        <f t="shared" si="118"/>
        <v>Gatilho não atingido</v>
      </c>
      <c r="AG36" s="47" t="str">
        <f t="shared" si="118"/>
        <v>Gatilho não atingido</v>
      </c>
      <c r="AH36" s="47" t="str">
        <f t="shared" si="118"/>
        <v>Gatilho não atingido</v>
      </c>
      <c r="AI36" s="47" t="str">
        <f t="shared" si="118"/>
        <v>Gatilho não atingido</v>
      </c>
      <c r="AJ36" s="47" t="str">
        <f t="shared" si="118"/>
        <v>Gatilho não atingido</v>
      </c>
      <c r="AK36" s="47" t="str">
        <f t="shared" ref="AK36:AL36" si="119">IF(AK34&gt;VLOOKUP(AK31,$BT$3:$BV$75,3,0),"Gatilho atingido","Gatilho não atingido")</f>
        <v>Gatilho não atingido</v>
      </c>
      <c r="AL36" s="47" t="str">
        <f t="shared" si="119"/>
        <v>Gatilho não atingido</v>
      </c>
      <c r="AM36" s="47" t="str">
        <f t="shared" ref="AM36:AN36" si="120">IF(AM34&gt;VLOOKUP(AM31,$BT$3:$BV$75,3,0),"Gatilho atingido","Gatilho não atingido")</f>
        <v>Gatilho não atingido</v>
      </c>
      <c r="AN36" s="47" t="str">
        <f t="shared" si="120"/>
        <v>Gatilho não atingido</v>
      </c>
      <c r="AO36" s="47" t="str">
        <f t="shared" ref="AO36:AP36" si="121">IF(AO34&gt;VLOOKUP(AO31,$BT$3:$BV$75,3,0),"Gatilho atingido","Gatilho não atingido")</f>
        <v>Gatilho não atingido</v>
      </c>
      <c r="AP36" s="47" t="str">
        <f t="shared" si="121"/>
        <v>Gatilho não atingido</v>
      </c>
      <c r="AQ36" s="47" t="str">
        <f t="shared" ref="AQ36:AR36" si="122">IF(AQ34&gt;VLOOKUP(AQ31,$BT$3:$BV$75,3,0),"Gatilho atingido","Gatilho não atingido")</f>
        <v>Gatilho não atingido</v>
      </c>
      <c r="AR36" s="47" t="str">
        <f t="shared" si="122"/>
        <v>Gatilho não atingido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53">
        <v>33</v>
      </c>
      <c r="BU36" s="54">
        <v>6.4199999999999993E-2</v>
      </c>
      <c r="BV36" s="54">
        <v>8.2799999999999999E-2</v>
      </c>
    </row>
    <row r="37" spans="2:74" x14ac:dyDescent="0.3">
      <c r="BT37" s="53">
        <v>34</v>
      </c>
      <c r="BU37" s="54">
        <v>6.4899999999999999E-2</v>
      </c>
      <c r="BV37" s="54">
        <v>8.3699999999999997E-2</v>
      </c>
    </row>
    <row r="38" spans="2:74" x14ac:dyDescent="0.3">
      <c r="F38" s="13"/>
      <c r="G38" s="98" t="s">
        <v>116</v>
      </c>
      <c r="H38" s="98"/>
      <c r="I38" s="98"/>
      <c r="J38" s="98"/>
      <c r="K38" s="98"/>
      <c r="L38" s="98"/>
      <c r="M38" s="98"/>
      <c r="N38" s="98"/>
      <c r="O38" s="98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BT38" s="53">
        <v>35</v>
      </c>
      <c r="BU38" s="54">
        <v>6.5600000000000006E-2</v>
      </c>
      <c r="BV38" s="54">
        <v>8.4500000000000006E-2</v>
      </c>
    </row>
    <row r="39" spans="2:74" x14ac:dyDescent="0.3">
      <c r="F39" s="38" t="s">
        <v>125</v>
      </c>
      <c r="G39" s="39">
        <v>43770</v>
      </c>
      <c r="H39" s="39">
        <f t="shared" ref="H39:O39" si="123">EDATE(G39,1)</f>
        <v>43800</v>
      </c>
      <c r="I39" s="39">
        <f t="shared" si="123"/>
        <v>43831</v>
      </c>
      <c r="J39" s="39">
        <f t="shared" si="123"/>
        <v>43862</v>
      </c>
      <c r="K39" s="39">
        <f t="shared" si="123"/>
        <v>43891</v>
      </c>
      <c r="L39" s="39">
        <f t="shared" si="123"/>
        <v>43922</v>
      </c>
      <c r="M39" s="39">
        <f t="shared" si="123"/>
        <v>43952</v>
      </c>
      <c r="N39" s="39">
        <f t="shared" si="123"/>
        <v>43983</v>
      </c>
      <c r="O39" s="39">
        <f t="shared" si="123"/>
        <v>44013</v>
      </c>
      <c r="P39" s="39">
        <f t="shared" ref="P39:U39" si="124">EDATE(O39,1)</f>
        <v>44044</v>
      </c>
      <c r="Q39" s="39">
        <f t="shared" si="124"/>
        <v>44075</v>
      </c>
      <c r="R39" s="39">
        <f t="shared" si="124"/>
        <v>44105</v>
      </c>
      <c r="S39" s="39">
        <f t="shared" si="124"/>
        <v>44136</v>
      </c>
      <c r="T39" s="39">
        <f t="shared" si="124"/>
        <v>44166</v>
      </c>
      <c r="U39" s="39">
        <f t="shared" si="124"/>
        <v>44197</v>
      </c>
      <c r="V39" s="39">
        <f t="shared" ref="V39:AR39" si="125">EDATE(U39,1)</f>
        <v>44228</v>
      </c>
      <c r="W39" s="39">
        <f t="shared" si="125"/>
        <v>44256</v>
      </c>
      <c r="X39" s="39">
        <f t="shared" si="125"/>
        <v>44287</v>
      </c>
      <c r="Y39" s="39">
        <f t="shared" si="125"/>
        <v>44317</v>
      </c>
      <c r="Z39" s="39">
        <f t="shared" si="125"/>
        <v>44348</v>
      </c>
      <c r="AA39" s="39">
        <f t="shared" si="125"/>
        <v>44378</v>
      </c>
      <c r="AB39" s="39">
        <f t="shared" si="125"/>
        <v>44409</v>
      </c>
      <c r="AC39" s="39">
        <f t="shared" si="125"/>
        <v>44440</v>
      </c>
      <c r="AD39" s="39">
        <f t="shared" si="125"/>
        <v>44470</v>
      </c>
      <c r="AE39" s="39">
        <f t="shared" si="125"/>
        <v>44501</v>
      </c>
      <c r="AF39" s="39">
        <f t="shared" si="125"/>
        <v>44531</v>
      </c>
      <c r="AG39" s="39">
        <f t="shared" si="125"/>
        <v>44562</v>
      </c>
      <c r="AH39" s="39">
        <f t="shared" si="125"/>
        <v>44593</v>
      </c>
      <c r="AI39" s="39">
        <f t="shared" si="125"/>
        <v>44621</v>
      </c>
      <c r="AJ39" s="39">
        <f t="shared" si="125"/>
        <v>44652</v>
      </c>
      <c r="AK39" s="39">
        <f t="shared" si="125"/>
        <v>44682</v>
      </c>
      <c r="AL39" s="39">
        <f t="shared" si="125"/>
        <v>44713</v>
      </c>
      <c r="AM39" s="39">
        <f t="shared" si="125"/>
        <v>44743</v>
      </c>
      <c r="AN39" s="39">
        <f t="shared" si="125"/>
        <v>44774</v>
      </c>
      <c r="AO39" s="39">
        <f t="shared" si="125"/>
        <v>44805</v>
      </c>
      <c r="AP39" s="39">
        <f t="shared" si="125"/>
        <v>44835</v>
      </c>
      <c r="AQ39" s="39">
        <f t="shared" si="125"/>
        <v>44866</v>
      </c>
      <c r="AR39" s="39">
        <f t="shared" si="125"/>
        <v>44896</v>
      </c>
      <c r="BT39" s="53">
        <v>36</v>
      </c>
      <c r="BU39" s="54">
        <v>6.6100000000000006E-2</v>
      </c>
      <c r="BV39" s="54">
        <v>8.5199999999999998E-2</v>
      </c>
    </row>
    <row r="40" spans="2:74" x14ac:dyDescent="0.3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26">K40+1</f>
        <v>1</v>
      </c>
      <c r="M40" s="50">
        <f t="shared" si="126"/>
        <v>2</v>
      </c>
      <c r="N40" s="50">
        <f t="shared" si="126"/>
        <v>3</v>
      </c>
      <c r="O40" s="50">
        <f t="shared" si="126"/>
        <v>4</v>
      </c>
      <c r="P40" s="50">
        <f t="shared" ref="P40:U40" si="127">O40+1</f>
        <v>5</v>
      </c>
      <c r="Q40" s="50">
        <f t="shared" si="127"/>
        <v>6</v>
      </c>
      <c r="R40" s="50">
        <f t="shared" si="127"/>
        <v>7</v>
      </c>
      <c r="S40" s="50">
        <f t="shared" si="127"/>
        <v>8</v>
      </c>
      <c r="T40" s="50">
        <f t="shared" si="127"/>
        <v>9</v>
      </c>
      <c r="U40" s="50">
        <f t="shared" si="127"/>
        <v>10</v>
      </c>
      <c r="V40" s="50">
        <f t="shared" ref="V40:AR40" si="128">U40+1</f>
        <v>11</v>
      </c>
      <c r="W40" s="50">
        <f t="shared" si="128"/>
        <v>12</v>
      </c>
      <c r="X40" s="50">
        <f t="shared" si="128"/>
        <v>13</v>
      </c>
      <c r="Y40" s="50">
        <f t="shared" si="128"/>
        <v>14</v>
      </c>
      <c r="Z40" s="50">
        <f t="shared" si="128"/>
        <v>15</v>
      </c>
      <c r="AA40" s="50">
        <f t="shared" si="128"/>
        <v>16</v>
      </c>
      <c r="AB40" s="50">
        <f t="shared" si="128"/>
        <v>17</v>
      </c>
      <c r="AC40" s="50">
        <f t="shared" si="128"/>
        <v>18</v>
      </c>
      <c r="AD40" s="50">
        <f t="shared" si="128"/>
        <v>19</v>
      </c>
      <c r="AE40" s="50">
        <f t="shared" si="128"/>
        <v>20</v>
      </c>
      <c r="AF40" s="50">
        <f t="shared" si="128"/>
        <v>21</v>
      </c>
      <c r="AG40" s="50">
        <f t="shared" si="128"/>
        <v>22</v>
      </c>
      <c r="AH40" s="50">
        <f t="shared" si="128"/>
        <v>23</v>
      </c>
      <c r="AI40" s="50">
        <f t="shared" si="128"/>
        <v>24</v>
      </c>
      <c r="AJ40" s="50">
        <f t="shared" si="128"/>
        <v>25</v>
      </c>
      <c r="AK40" s="50">
        <f t="shared" si="128"/>
        <v>26</v>
      </c>
      <c r="AL40" s="50">
        <f t="shared" si="128"/>
        <v>27</v>
      </c>
      <c r="AM40" s="50">
        <f t="shared" si="128"/>
        <v>28</v>
      </c>
      <c r="AN40" s="50">
        <f t="shared" si="128"/>
        <v>29</v>
      </c>
      <c r="AO40" s="50">
        <f t="shared" si="128"/>
        <v>30</v>
      </c>
      <c r="AP40" s="50">
        <f t="shared" si="128"/>
        <v>31</v>
      </c>
      <c r="AQ40" s="50">
        <f t="shared" si="128"/>
        <v>32</v>
      </c>
      <c r="AR40" s="50">
        <f t="shared" si="128"/>
        <v>33</v>
      </c>
      <c r="AS40" s="46"/>
      <c r="BT40" s="53">
        <v>37</v>
      </c>
      <c r="BU40" s="54">
        <v>6.6500000000000004E-2</v>
      </c>
      <c r="BV40" s="54">
        <v>8.5699999999999998E-2</v>
      </c>
    </row>
    <row r="41" spans="2:74" x14ac:dyDescent="0.3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v>980149.19709100015</v>
      </c>
      <c r="AO41" s="21">
        <v>970054.08187700016</v>
      </c>
      <c r="AP41" s="21">
        <v>979488.86886799999</v>
      </c>
      <c r="AQ41" s="21">
        <v>988723.25222999998</v>
      </c>
      <c r="AR41" s="21">
        <f>SUM('Capa Final'!$G$37:$G$38)+SUM('Capa Final'!$G$46:$G$47)</f>
        <v>991256.79032699997</v>
      </c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53">
        <v>38</v>
      </c>
      <c r="BU41" s="54">
        <v>6.6799999999999998E-2</v>
      </c>
      <c r="BV41" s="54">
        <v>8.6099999999999996E-2</v>
      </c>
    </row>
    <row r="42" spans="2:74" x14ac:dyDescent="0.3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v>17357.198555999999</v>
      </c>
      <c r="AO42" s="21">
        <v>8283.2330999999995</v>
      </c>
      <c r="AP42" s="21">
        <v>12785.551173</v>
      </c>
      <c r="AQ42" s="21">
        <v>8696.2554949999994</v>
      </c>
      <c r="AR42" s="21">
        <f>'Capa Final'!$G$37+'Capa Final'!$G$46</f>
        <v>2134.9623759999999</v>
      </c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53">
        <v>39</v>
      </c>
      <c r="BU42" s="54">
        <v>6.7100000000000007E-2</v>
      </c>
      <c r="BV42" s="54">
        <v>8.6499999999999994E-2</v>
      </c>
    </row>
    <row r="43" spans="2:74" x14ac:dyDescent="0.3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29">X41/$B$8</f>
        <v>9.7024293011228838E-3</v>
      </c>
      <c r="Y43" s="47">
        <f t="shared" si="129"/>
        <v>1.0347815069760367E-2</v>
      </c>
      <c r="Z43" s="47">
        <f t="shared" si="129"/>
        <v>1.1230812110732988E-2</v>
      </c>
      <c r="AA43" s="47">
        <f t="shared" si="129"/>
        <v>1.2220127674318453E-2</v>
      </c>
      <c r="AB43" s="47">
        <f t="shared" si="129"/>
        <v>1.3375880519638474E-2</v>
      </c>
      <c r="AC43" s="47">
        <f t="shared" si="129"/>
        <v>1.4290675655574871E-2</v>
      </c>
      <c r="AD43" s="47">
        <f t="shared" ref="AD43:AE43" si="130">AD41/$B$8</f>
        <v>1.5933325125728513E-2</v>
      </c>
      <c r="AE43" s="47">
        <f t="shared" si="130"/>
        <v>1.6384067898909879E-2</v>
      </c>
      <c r="AF43" s="47">
        <f t="shared" ref="AF43:AG43" si="131">AF41/$B$8</f>
        <v>1.7218342686615096E-2</v>
      </c>
      <c r="AG43" s="47">
        <f t="shared" si="131"/>
        <v>1.734602124501422E-2</v>
      </c>
      <c r="AH43" s="47">
        <f t="shared" ref="AH43:AI43" si="132">AH41/$B$8</f>
        <v>1.7608171426692541E-2</v>
      </c>
      <c r="AI43" s="47">
        <f t="shared" si="132"/>
        <v>1.7918698483983763E-2</v>
      </c>
      <c r="AJ43" s="47">
        <f t="shared" ref="AJ43:AK43" si="133">AJ41/$B$8</f>
        <v>1.8531554466853745E-2</v>
      </c>
      <c r="AK43" s="47">
        <f t="shared" si="133"/>
        <v>1.9000185457426773E-2</v>
      </c>
      <c r="AL43" s="47">
        <f t="shared" ref="AL43:AM43" si="134">AL41/$B$8</f>
        <v>1.9335074838663372E-2</v>
      </c>
      <c r="AM43" s="47">
        <f t="shared" si="134"/>
        <v>2.0001719245998369E-2</v>
      </c>
      <c r="AN43" s="47">
        <f t="shared" ref="AN43:AO43" si="135">AN41/$B$8</f>
        <v>1.6727636565571444E-2</v>
      </c>
      <c r="AO43" s="47">
        <f t="shared" si="135"/>
        <v>1.6555349102715233E-2</v>
      </c>
      <c r="AP43" s="47">
        <f t="shared" ref="AP43:AQ43" si="136">AP41/$B$8</f>
        <v>1.6716367127652076E-2</v>
      </c>
      <c r="AQ43" s="47">
        <f t="shared" si="136"/>
        <v>1.6873964980351593E-2</v>
      </c>
      <c r="AR43" s="47">
        <f t="shared" ref="AR43" si="137">AR41/$B$8</f>
        <v>1.691720340225453E-2</v>
      </c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53">
        <v>40</v>
      </c>
      <c r="BU43" s="54">
        <v>6.7400000000000002E-2</v>
      </c>
      <c r="BV43" s="54">
        <v>8.6800000000000002E-2</v>
      </c>
    </row>
    <row r="44" spans="2:74" x14ac:dyDescent="0.3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38">IF(L43&gt;VLOOKUP(L40,$BT$3:$BV$75,2,0),"Gatilho atingido","Gatilho não atingido")</f>
        <v>Gatilho não atingido</v>
      </c>
      <c r="M44" s="47" t="str">
        <f t="shared" si="138"/>
        <v>Gatilho não atingido</v>
      </c>
      <c r="N44" s="47" t="str">
        <f t="shared" si="138"/>
        <v>Gatilho não atingido</v>
      </c>
      <c r="O44" s="47" t="str">
        <f t="shared" si="138"/>
        <v>Gatilho não atingido</v>
      </c>
      <c r="P44" s="47" t="str">
        <f t="shared" si="138"/>
        <v>Gatilho não atingido</v>
      </c>
      <c r="Q44" s="47" t="str">
        <f t="shared" si="138"/>
        <v>Gatilho não atingido</v>
      </c>
      <c r="R44" s="47" t="str">
        <f t="shared" si="138"/>
        <v>Gatilho não atingido</v>
      </c>
      <c r="S44" s="47" t="str">
        <f t="shared" si="138"/>
        <v>Gatilho não atingido</v>
      </c>
      <c r="T44" s="47" t="str">
        <f t="shared" si="138"/>
        <v>Gatilho não atingido</v>
      </c>
      <c r="U44" s="47" t="str">
        <f t="shared" si="138"/>
        <v>Gatilho não atingido</v>
      </c>
      <c r="V44" s="47" t="str">
        <f t="shared" si="138"/>
        <v>Gatilho não atingido</v>
      </c>
      <c r="W44" s="47" t="str">
        <f t="shared" si="138"/>
        <v>Gatilho não atingido</v>
      </c>
      <c r="X44" s="47" t="str">
        <f t="shared" si="138"/>
        <v>Gatilho não atingido</v>
      </c>
      <c r="Y44" s="47" t="str">
        <f t="shared" si="138"/>
        <v>Gatilho não atingido</v>
      </c>
      <c r="Z44" s="47" t="str">
        <f t="shared" si="138"/>
        <v>Gatilho não atingido</v>
      </c>
      <c r="AA44" s="47" t="str">
        <f t="shared" si="138"/>
        <v>Gatilho não atingido</v>
      </c>
      <c r="AB44" s="47" t="str">
        <f t="shared" si="138"/>
        <v>Gatilho não atingido</v>
      </c>
      <c r="AC44" s="47" t="str">
        <f t="shared" ref="AC44:AD44" si="139">IF(AC43&gt;VLOOKUP(AC40,$BT$3:$BV$75,2,0),"Gatilho atingido","Gatilho não atingido")</f>
        <v>Gatilho não atingido</v>
      </c>
      <c r="AD44" s="47" t="str">
        <f t="shared" si="139"/>
        <v>Gatilho não atingido</v>
      </c>
      <c r="AE44" s="47" t="str">
        <f t="shared" ref="AE44:AJ44" si="140">IF(AE43&gt;VLOOKUP(AE40,$BT$3:$BV$75,2,0),"Gatilho atingido","Gatilho não atingido")</f>
        <v>Gatilho não atingido</v>
      </c>
      <c r="AF44" s="47" t="str">
        <f t="shared" si="140"/>
        <v>Gatilho não atingido</v>
      </c>
      <c r="AG44" s="47" t="str">
        <f t="shared" si="140"/>
        <v>Gatilho não atingido</v>
      </c>
      <c r="AH44" s="47" t="str">
        <f t="shared" si="140"/>
        <v>Gatilho não atingido</v>
      </c>
      <c r="AI44" s="47" t="str">
        <f t="shared" si="140"/>
        <v>Gatilho não atingido</v>
      </c>
      <c r="AJ44" s="47" t="str">
        <f t="shared" si="140"/>
        <v>Gatilho não atingido</v>
      </c>
      <c r="AK44" s="47" t="str">
        <f t="shared" ref="AK44:AL44" si="141">IF(AK43&gt;VLOOKUP(AK40,$BT$3:$BV$75,2,0),"Gatilho atingido","Gatilho não atingido")</f>
        <v>Gatilho não atingido</v>
      </c>
      <c r="AL44" s="47" t="str">
        <f t="shared" si="141"/>
        <v>Gatilho não atingido</v>
      </c>
      <c r="AM44" s="47" t="str">
        <f t="shared" ref="AM44:AN44" si="142">IF(AM43&gt;VLOOKUP(AM40,$BT$3:$BV$75,2,0),"Gatilho atingido","Gatilho não atingido")</f>
        <v>Gatilho não atingido</v>
      </c>
      <c r="AN44" s="47" t="str">
        <f t="shared" si="142"/>
        <v>Gatilho não atingido</v>
      </c>
      <c r="AO44" s="47" t="str">
        <f t="shared" ref="AO44:AP44" si="143">IF(AO43&gt;VLOOKUP(AO40,$BT$3:$BV$75,2,0),"Gatilho atingido","Gatilho não atingido")</f>
        <v>Gatilho não atingido</v>
      </c>
      <c r="AP44" s="47" t="str">
        <f t="shared" si="143"/>
        <v>Gatilho não atingido</v>
      </c>
      <c r="AQ44" s="47" t="str">
        <f t="shared" ref="AQ44:AR44" si="144">IF(AQ43&gt;VLOOKUP(AQ40,$BT$3:$BV$75,2,0),"Gatilho atingido","Gatilho não atingido")</f>
        <v>Gatilho não atingido</v>
      </c>
      <c r="AR44" s="47" t="str">
        <f t="shared" si="144"/>
        <v>Gatilho não atingido</v>
      </c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53">
        <v>41</v>
      </c>
      <c r="BU44" s="54">
        <v>6.7699999999999996E-2</v>
      </c>
      <c r="BV44" s="54">
        <v>8.7099999999999997E-2</v>
      </c>
    </row>
    <row r="45" spans="2:74" x14ac:dyDescent="0.3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45">IF(L43&gt;VLOOKUP(L40,$BT$3:$BV$75,3,0),"Gatilho atingido","Gatilho não atingido")</f>
        <v>Gatilho não atingido</v>
      </c>
      <c r="M45" s="47" t="str">
        <f t="shared" si="145"/>
        <v>Gatilho não atingido</v>
      </c>
      <c r="N45" s="47" t="str">
        <f t="shared" si="145"/>
        <v>Gatilho não atingido</v>
      </c>
      <c r="O45" s="47" t="str">
        <f t="shared" si="145"/>
        <v>Gatilho não atingido</v>
      </c>
      <c r="P45" s="47" t="str">
        <f t="shared" si="145"/>
        <v>Gatilho não atingido</v>
      </c>
      <c r="Q45" s="47" t="str">
        <f t="shared" si="145"/>
        <v>Gatilho não atingido</v>
      </c>
      <c r="R45" s="47" t="str">
        <f t="shared" si="145"/>
        <v>Gatilho não atingido</v>
      </c>
      <c r="S45" s="47" t="str">
        <f t="shared" si="145"/>
        <v>Gatilho não atingido</v>
      </c>
      <c r="T45" s="47" t="str">
        <f t="shared" si="145"/>
        <v>Gatilho não atingido</v>
      </c>
      <c r="U45" s="47" t="str">
        <f t="shared" si="145"/>
        <v>Gatilho não atingido</v>
      </c>
      <c r="V45" s="47" t="str">
        <f t="shared" si="145"/>
        <v>Gatilho não atingido</v>
      </c>
      <c r="W45" s="47" t="str">
        <f t="shared" si="145"/>
        <v>Gatilho não atingido</v>
      </c>
      <c r="X45" s="47" t="str">
        <f t="shared" si="145"/>
        <v>Gatilho não atingido</v>
      </c>
      <c r="Y45" s="47" t="str">
        <f t="shared" si="145"/>
        <v>Gatilho não atingido</v>
      </c>
      <c r="Z45" s="47" t="str">
        <f t="shared" si="145"/>
        <v>Gatilho não atingido</v>
      </c>
      <c r="AA45" s="47" t="str">
        <f t="shared" si="145"/>
        <v>Gatilho não atingido</v>
      </c>
      <c r="AB45" s="47" t="str">
        <f t="shared" si="145"/>
        <v>Gatilho não atingido</v>
      </c>
      <c r="AC45" s="47" t="str">
        <f t="shared" ref="AC45:AD45" si="146">IF(AC43&gt;VLOOKUP(AC40,$BT$3:$BV$75,3,0),"Gatilho atingido","Gatilho não atingido")</f>
        <v>Gatilho não atingido</v>
      </c>
      <c r="AD45" s="47" t="str">
        <f t="shared" si="146"/>
        <v>Gatilho não atingido</v>
      </c>
      <c r="AE45" s="47" t="str">
        <f t="shared" ref="AE45:AJ45" si="147">IF(AE43&gt;VLOOKUP(AE40,$BT$3:$BV$75,3,0),"Gatilho atingido","Gatilho não atingido")</f>
        <v>Gatilho não atingido</v>
      </c>
      <c r="AF45" s="47" t="str">
        <f t="shared" si="147"/>
        <v>Gatilho não atingido</v>
      </c>
      <c r="AG45" s="47" t="str">
        <f t="shared" si="147"/>
        <v>Gatilho não atingido</v>
      </c>
      <c r="AH45" s="47" t="str">
        <f t="shared" si="147"/>
        <v>Gatilho não atingido</v>
      </c>
      <c r="AI45" s="47" t="str">
        <f t="shared" si="147"/>
        <v>Gatilho não atingido</v>
      </c>
      <c r="AJ45" s="47" t="str">
        <f t="shared" si="147"/>
        <v>Gatilho não atingido</v>
      </c>
      <c r="AK45" s="47" t="str">
        <f t="shared" ref="AK45:AL45" si="148">IF(AK43&gt;VLOOKUP(AK40,$BT$3:$BV$75,3,0),"Gatilho atingido","Gatilho não atingido")</f>
        <v>Gatilho não atingido</v>
      </c>
      <c r="AL45" s="47" t="str">
        <f t="shared" si="148"/>
        <v>Gatilho não atingido</v>
      </c>
      <c r="AM45" s="47" t="str">
        <f t="shared" ref="AM45:AN45" si="149">IF(AM43&gt;VLOOKUP(AM40,$BT$3:$BV$75,3,0),"Gatilho atingido","Gatilho não atingido")</f>
        <v>Gatilho não atingido</v>
      </c>
      <c r="AN45" s="47" t="str">
        <f t="shared" si="149"/>
        <v>Gatilho não atingido</v>
      </c>
      <c r="AO45" s="47" t="str">
        <f t="shared" ref="AO45:AP45" si="150">IF(AO43&gt;VLOOKUP(AO40,$BT$3:$BV$75,3,0),"Gatilho atingido","Gatilho não atingido")</f>
        <v>Gatilho não atingido</v>
      </c>
      <c r="AP45" s="47" t="str">
        <f t="shared" si="150"/>
        <v>Gatilho não atingido</v>
      </c>
      <c r="AQ45" s="47" t="str">
        <f t="shared" ref="AQ45:AR45" si="151">IF(AQ43&gt;VLOOKUP(AQ40,$BT$3:$BV$75,3,0),"Gatilho atingido","Gatilho não atingido")</f>
        <v>Gatilho não atingido</v>
      </c>
      <c r="AR45" s="47" t="str">
        <f t="shared" si="151"/>
        <v>Gatilho não atingido</v>
      </c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53">
        <v>42</v>
      </c>
      <c r="BU45" s="54">
        <v>6.7900000000000002E-2</v>
      </c>
      <c r="BV45" s="54">
        <v>8.7400000000000005E-2</v>
      </c>
    </row>
    <row r="46" spans="2:74" x14ac:dyDescent="0.3">
      <c r="B46" s="43"/>
      <c r="C46" s="78"/>
      <c r="D46" s="43"/>
      <c r="E46" s="44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53">
        <v>43</v>
      </c>
      <c r="BU46" s="54">
        <v>6.8099999999999994E-2</v>
      </c>
      <c r="BV46" s="54">
        <v>8.77E-2</v>
      </c>
    </row>
    <row r="47" spans="2:74" x14ac:dyDescent="0.3">
      <c r="F47" s="13"/>
      <c r="G47" s="98" t="s">
        <v>116</v>
      </c>
      <c r="H47" s="98"/>
      <c r="I47" s="98"/>
      <c r="J47" s="98"/>
      <c r="K47" s="98"/>
      <c r="L47" s="98"/>
      <c r="M47" s="98"/>
      <c r="N47" s="98"/>
      <c r="O47" s="98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53">
        <v>44</v>
      </c>
      <c r="BU47" s="54">
        <v>6.83E-2</v>
      </c>
      <c r="BV47" s="54">
        <v>8.7900000000000006E-2</v>
      </c>
    </row>
    <row r="48" spans="2:74" x14ac:dyDescent="0.3">
      <c r="F48" s="38" t="s">
        <v>126</v>
      </c>
      <c r="G48" s="39">
        <v>43770</v>
      </c>
      <c r="H48" s="39">
        <f t="shared" ref="H48:O48" si="152">EDATE(G48,1)</f>
        <v>43800</v>
      </c>
      <c r="I48" s="39">
        <f t="shared" si="152"/>
        <v>43831</v>
      </c>
      <c r="J48" s="39">
        <f t="shared" si="152"/>
        <v>43862</v>
      </c>
      <c r="K48" s="39">
        <f t="shared" si="152"/>
        <v>43891</v>
      </c>
      <c r="L48" s="39">
        <f t="shared" si="152"/>
        <v>43922</v>
      </c>
      <c r="M48" s="39">
        <f t="shared" si="152"/>
        <v>43952</v>
      </c>
      <c r="N48" s="39">
        <f t="shared" si="152"/>
        <v>43983</v>
      </c>
      <c r="O48" s="39">
        <f t="shared" si="152"/>
        <v>44013</v>
      </c>
      <c r="P48" s="39">
        <f t="shared" ref="P48:U48" si="153">EDATE(O48,1)</f>
        <v>44044</v>
      </c>
      <c r="Q48" s="39">
        <f t="shared" si="153"/>
        <v>44075</v>
      </c>
      <c r="R48" s="39">
        <f t="shared" si="153"/>
        <v>44105</v>
      </c>
      <c r="S48" s="39">
        <f t="shared" si="153"/>
        <v>44136</v>
      </c>
      <c r="T48" s="39">
        <f t="shared" si="153"/>
        <v>44166</v>
      </c>
      <c r="U48" s="39">
        <f t="shared" si="153"/>
        <v>44197</v>
      </c>
      <c r="V48" s="39">
        <f t="shared" ref="V48:AR48" si="154">EDATE(U48,1)</f>
        <v>44228</v>
      </c>
      <c r="W48" s="39">
        <f t="shared" si="154"/>
        <v>44256</v>
      </c>
      <c r="X48" s="39">
        <f t="shared" si="154"/>
        <v>44287</v>
      </c>
      <c r="Y48" s="39">
        <f t="shared" si="154"/>
        <v>44317</v>
      </c>
      <c r="Z48" s="39">
        <f t="shared" si="154"/>
        <v>44348</v>
      </c>
      <c r="AA48" s="39">
        <f t="shared" si="154"/>
        <v>44378</v>
      </c>
      <c r="AB48" s="39">
        <f t="shared" si="154"/>
        <v>44409</v>
      </c>
      <c r="AC48" s="39">
        <f t="shared" si="154"/>
        <v>44440</v>
      </c>
      <c r="AD48" s="39">
        <f t="shared" si="154"/>
        <v>44470</v>
      </c>
      <c r="AE48" s="39">
        <f t="shared" si="154"/>
        <v>44501</v>
      </c>
      <c r="AF48" s="39">
        <f t="shared" si="154"/>
        <v>44531</v>
      </c>
      <c r="AG48" s="39">
        <f t="shared" si="154"/>
        <v>44562</v>
      </c>
      <c r="AH48" s="39">
        <f t="shared" si="154"/>
        <v>44593</v>
      </c>
      <c r="AI48" s="39">
        <f t="shared" si="154"/>
        <v>44621</v>
      </c>
      <c r="AJ48" s="39">
        <f t="shared" si="154"/>
        <v>44652</v>
      </c>
      <c r="AK48" s="39">
        <f t="shared" si="154"/>
        <v>44682</v>
      </c>
      <c r="AL48" s="39">
        <f t="shared" si="154"/>
        <v>44713</v>
      </c>
      <c r="AM48" s="39">
        <f t="shared" si="154"/>
        <v>44743</v>
      </c>
      <c r="AN48" s="39">
        <f t="shared" si="154"/>
        <v>44774</v>
      </c>
      <c r="AO48" s="39">
        <f t="shared" si="154"/>
        <v>44805</v>
      </c>
      <c r="AP48" s="39">
        <f t="shared" si="154"/>
        <v>44835</v>
      </c>
      <c r="AQ48" s="39">
        <f t="shared" si="154"/>
        <v>44866</v>
      </c>
      <c r="AR48" s="39">
        <f t="shared" si="154"/>
        <v>44896</v>
      </c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53">
        <v>45</v>
      </c>
      <c r="BU48" s="54">
        <v>6.8500000000000005E-2</v>
      </c>
      <c r="BV48" s="54">
        <v>8.8200000000000001E-2</v>
      </c>
    </row>
    <row r="49" spans="2:74" x14ac:dyDescent="0.3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55">L49+1</f>
        <v>1</v>
      </c>
      <c r="N49" s="50">
        <f t="shared" si="155"/>
        <v>2</v>
      </c>
      <c r="O49" s="50">
        <f t="shared" si="155"/>
        <v>3</v>
      </c>
      <c r="P49" s="50">
        <f t="shared" ref="P49:U49" si="156">O49+1</f>
        <v>4</v>
      </c>
      <c r="Q49" s="50">
        <f t="shared" si="156"/>
        <v>5</v>
      </c>
      <c r="R49" s="50">
        <f t="shared" si="156"/>
        <v>6</v>
      </c>
      <c r="S49" s="50">
        <f t="shared" si="156"/>
        <v>7</v>
      </c>
      <c r="T49" s="50">
        <f t="shared" si="156"/>
        <v>8</v>
      </c>
      <c r="U49" s="50">
        <f t="shared" si="156"/>
        <v>9</v>
      </c>
      <c r="V49" s="50">
        <f t="shared" ref="V49:AR49" si="157">U49+1</f>
        <v>10</v>
      </c>
      <c r="W49" s="50">
        <f t="shared" si="157"/>
        <v>11</v>
      </c>
      <c r="X49" s="50">
        <f t="shared" si="157"/>
        <v>12</v>
      </c>
      <c r="Y49" s="50">
        <f t="shared" si="157"/>
        <v>13</v>
      </c>
      <c r="Z49" s="50">
        <f t="shared" si="157"/>
        <v>14</v>
      </c>
      <c r="AA49" s="50">
        <f t="shared" si="157"/>
        <v>15</v>
      </c>
      <c r="AB49" s="50">
        <f t="shared" si="157"/>
        <v>16</v>
      </c>
      <c r="AC49" s="50">
        <f t="shared" si="157"/>
        <v>17</v>
      </c>
      <c r="AD49" s="50">
        <f t="shared" si="157"/>
        <v>18</v>
      </c>
      <c r="AE49" s="50">
        <f t="shared" si="157"/>
        <v>19</v>
      </c>
      <c r="AF49" s="50">
        <f t="shared" si="157"/>
        <v>20</v>
      </c>
      <c r="AG49" s="50">
        <f t="shared" si="157"/>
        <v>21</v>
      </c>
      <c r="AH49" s="50">
        <f t="shared" si="157"/>
        <v>22</v>
      </c>
      <c r="AI49" s="50">
        <f t="shared" si="157"/>
        <v>23</v>
      </c>
      <c r="AJ49" s="50">
        <f t="shared" si="157"/>
        <v>24</v>
      </c>
      <c r="AK49" s="50">
        <f t="shared" si="157"/>
        <v>25</v>
      </c>
      <c r="AL49" s="50">
        <f t="shared" si="157"/>
        <v>26</v>
      </c>
      <c r="AM49" s="50">
        <f t="shared" si="157"/>
        <v>27</v>
      </c>
      <c r="AN49" s="50">
        <f t="shared" si="157"/>
        <v>28</v>
      </c>
      <c r="AO49" s="50">
        <f t="shared" si="157"/>
        <v>29</v>
      </c>
      <c r="AP49" s="50">
        <f t="shared" si="157"/>
        <v>30</v>
      </c>
      <c r="AQ49" s="50">
        <f t="shared" si="157"/>
        <v>31</v>
      </c>
      <c r="AR49" s="50">
        <f t="shared" si="157"/>
        <v>32</v>
      </c>
      <c r="BT49" s="53">
        <v>46</v>
      </c>
      <c r="BU49" s="54">
        <v>6.8699999999999997E-2</v>
      </c>
      <c r="BV49" s="54">
        <v>8.8400000000000006E-2</v>
      </c>
    </row>
    <row r="50" spans="2:74" x14ac:dyDescent="0.3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v>969319.32448499999</v>
      </c>
      <c r="AO50" s="21">
        <v>965058.31450299989</v>
      </c>
      <c r="AP50" s="21">
        <v>954928.22302199993</v>
      </c>
      <c r="AQ50" s="21">
        <v>972724.05760199972</v>
      </c>
      <c r="AR50" s="21">
        <f>SUM('Capa Final'!$H$37:$H$38)+SUM('Capa Final'!$H$46:$H$47)</f>
        <v>985824.77903299988</v>
      </c>
      <c r="AS50" s="46"/>
      <c r="BT50" s="53">
        <v>47</v>
      </c>
      <c r="BU50" s="54">
        <v>6.88E-2</v>
      </c>
      <c r="BV50" s="54">
        <v>8.8599999999999998E-2</v>
      </c>
    </row>
    <row r="51" spans="2:74" x14ac:dyDescent="0.3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v>46739.231528000004</v>
      </c>
      <c r="AO51" s="21">
        <v>12384.276544999999</v>
      </c>
      <c r="AP51" s="21">
        <v>7689.0754310000002</v>
      </c>
      <c r="AQ51" s="21">
        <v>16863.138763999999</v>
      </c>
      <c r="AR51" s="21">
        <f>'Capa Final'!$H$37+'Capa Final'!$H$46</f>
        <v>12853.426962</v>
      </c>
      <c r="AS51" s="46"/>
      <c r="BT51" s="53">
        <v>48</v>
      </c>
      <c r="BU51" s="54">
        <v>6.9000000000000006E-2</v>
      </c>
      <c r="BV51" s="54">
        <v>8.8800000000000004E-2</v>
      </c>
    </row>
    <row r="52" spans="2:74" x14ac:dyDescent="0.3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58">X50/$B$9</f>
        <v>1.0797297405294448E-2</v>
      </c>
      <c r="Y52" s="47">
        <f t="shared" si="158"/>
        <v>1.3099672787689599E-2</v>
      </c>
      <c r="Z52" s="47">
        <f t="shared" si="158"/>
        <v>1.5771537846292174E-2</v>
      </c>
      <c r="AA52" s="47">
        <f t="shared" si="158"/>
        <v>1.8826996479126078E-2</v>
      </c>
      <c r="AB52" s="47">
        <f t="shared" si="158"/>
        <v>2.0608314924580245E-2</v>
      </c>
      <c r="AC52" s="47">
        <f t="shared" si="158"/>
        <v>2.1624586834252935E-2</v>
      </c>
      <c r="AD52" s="47">
        <f t="shared" ref="AD52:AE52" si="159">AD50/$B$9</f>
        <v>2.3948625485955756E-2</v>
      </c>
      <c r="AE52" s="47">
        <f t="shared" si="159"/>
        <v>2.5210411850061305E-2</v>
      </c>
      <c r="AF52" s="47">
        <f t="shared" ref="AF52:AG52" si="160">AF50/$B$9</f>
        <v>2.7339182770744631E-2</v>
      </c>
      <c r="AG52" s="47">
        <f t="shared" si="160"/>
        <v>2.832885194980822E-2</v>
      </c>
      <c r="AH52" s="47">
        <f t="shared" ref="AH52:AI52" si="161">AH50/$B$9</f>
        <v>2.9410477944549249E-2</v>
      </c>
      <c r="AI52" s="47">
        <f t="shared" si="161"/>
        <v>2.9818434255467839E-2</v>
      </c>
      <c r="AJ52" s="47">
        <f t="shared" ref="AJ52:AK52" si="162">AJ50/$B$9</f>
        <v>2.9788750611880504E-2</v>
      </c>
      <c r="AK52" s="47">
        <f t="shared" si="162"/>
        <v>2.9456105314682846E-2</v>
      </c>
      <c r="AL52" s="47">
        <f t="shared" ref="AL52:AM52" si="163">AL50/$B$9</f>
        <v>2.9683522650237746E-2</v>
      </c>
      <c r="AM52" s="47">
        <f t="shared" si="163"/>
        <v>2.8773327212301109E-2</v>
      </c>
      <c r="AN52" s="47">
        <f t="shared" ref="AN52:AO52" si="164">AN50/$B$9</f>
        <v>2.7348389067019786E-2</v>
      </c>
      <c r="AO52" s="47">
        <f t="shared" si="164"/>
        <v>2.7228168871401476E-2</v>
      </c>
      <c r="AP52" s="47">
        <f t="shared" ref="AP52:AQ52" si="165">AP50/$B$9</f>
        <v>2.6942358327745927E-2</v>
      </c>
      <c r="AQ52" s="47">
        <f t="shared" si="165"/>
        <v>2.7444450255114376E-2</v>
      </c>
      <c r="AR52" s="47">
        <f t="shared" ref="AR52" si="166">AR50/$B$9</f>
        <v>2.7814074193999526E-2</v>
      </c>
      <c r="AS52" s="46"/>
      <c r="BT52" s="53">
        <v>49</v>
      </c>
      <c r="BU52" s="54">
        <v>6.9099999999999995E-2</v>
      </c>
      <c r="BV52" s="54">
        <v>8.8900000000000007E-2</v>
      </c>
    </row>
    <row r="53" spans="2:74" x14ac:dyDescent="0.3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67">IF(M52&gt;VLOOKUP(M49,$BT$3:$BV$75,2,0),"Gatilho atingido","Gatilho não atingido")</f>
        <v>Gatilho não atingido</v>
      </c>
      <c r="N53" s="47" t="str">
        <f t="shared" si="167"/>
        <v>Gatilho não atingido</v>
      </c>
      <c r="O53" s="47" t="str">
        <f t="shared" si="167"/>
        <v>Gatilho não atingido</v>
      </c>
      <c r="P53" s="47" t="str">
        <f t="shared" si="167"/>
        <v>Gatilho não atingido</v>
      </c>
      <c r="Q53" s="47" t="str">
        <f t="shared" si="167"/>
        <v>Gatilho não atingido</v>
      </c>
      <c r="R53" s="47" t="str">
        <f t="shared" si="167"/>
        <v>Gatilho não atingido</v>
      </c>
      <c r="S53" s="47" t="str">
        <f t="shared" si="167"/>
        <v>Gatilho não atingido</v>
      </c>
      <c r="T53" s="47" t="str">
        <f t="shared" si="167"/>
        <v>Gatilho não atingido</v>
      </c>
      <c r="U53" s="47" t="str">
        <f t="shared" si="167"/>
        <v>Gatilho não atingido</v>
      </c>
      <c r="V53" s="47" t="str">
        <f t="shared" si="167"/>
        <v>Gatilho não atingido</v>
      </c>
      <c r="W53" s="47" t="str">
        <f t="shared" si="167"/>
        <v>Gatilho não atingido</v>
      </c>
      <c r="X53" s="47" t="str">
        <f t="shared" si="167"/>
        <v>Gatilho não atingido</v>
      </c>
      <c r="Y53" s="47" t="str">
        <f t="shared" si="167"/>
        <v>Gatilho não atingido</v>
      </c>
      <c r="Z53" s="47" t="str">
        <f t="shared" si="167"/>
        <v>Gatilho não atingido</v>
      </c>
      <c r="AA53" s="47" t="str">
        <f t="shared" si="167"/>
        <v>Gatilho não atingido</v>
      </c>
      <c r="AB53" s="47" t="str">
        <f t="shared" si="167"/>
        <v>Gatilho não atingido</v>
      </c>
      <c r="AC53" s="47" t="str">
        <f t="shared" ref="AC53:AD53" si="168">IF(AC52&gt;VLOOKUP(AC49,$BT$3:$BV$75,2,0),"Gatilho atingido","Gatilho não atingido")</f>
        <v>Gatilho não atingido</v>
      </c>
      <c r="AD53" s="47" t="str">
        <f t="shared" si="168"/>
        <v>Gatilho não atingido</v>
      </c>
      <c r="AE53" s="47" t="str">
        <f t="shared" ref="AE53:AJ53" si="169">IF(AE52&gt;VLOOKUP(AE49,$BT$3:$BV$75,2,0),"Gatilho atingido","Gatilho não atingido")</f>
        <v>Gatilho não atingido</v>
      </c>
      <c r="AF53" s="47" t="str">
        <f t="shared" si="169"/>
        <v>Gatilho não atingido</v>
      </c>
      <c r="AG53" s="47" t="str">
        <f t="shared" si="169"/>
        <v>Gatilho não atingido</v>
      </c>
      <c r="AH53" s="47" t="str">
        <f t="shared" si="169"/>
        <v>Gatilho não atingido</v>
      </c>
      <c r="AI53" s="47" t="str">
        <f t="shared" si="169"/>
        <v>Gatilho não atingido</v>
      </c>
      <c r="AJ53" s="47" t="str">
        <f t="shared" si="169"/>
        <v>Gatilho não atingido</v>
      </c>
      <c r="AK53" s="47" t="str">
        <f t="shared" ref="AK53:AL53" si="170">IF(AK52&gt;VLOOKUP(AK49,$BT$3:$BV$75,2,0),"Gatilho atingido","Gatilho não atingido")</f>
        <v>Gatilho não atingido</v>
      </c>
      <c r="AL53" s="47" t="str">
        <f t="shared" si="170"/>
        <v>Gatilho não atingido</v>
      </c>
      <c r="AM53" s="47" t="str">
        <f t="shared" ref="AM53:AN53" si="171">IF(AM52&gt;VLOOKUP(AM49,$BT$3:$BV$75,2,0),"Gatilho atingido","Gatilho não atingido")</f>
        <v>Gatilho não atingido</v>
      </c>
      <c r="AN53" s="47" t="str">
        <f t="shared" si="171"/>
        <v>Gatilho não atingido</v>
      </c>
      <c r="AO53" s="47" t="str">
        <f t="shared" ref="AO53:AP53" si="172">IF(AO52&gt;VLOOKUP(AO49,$BT$3:$BV$75,2,0),"Gatilho atingido","Gatilho não atingido")</f>
        <v>Gatilho não atingido</v>
      </c>
      <c r="AP53" s="47" t="str">
        <f t="shared" si="172"/>
        <v>Gatilho não atingido</v>
      </c>
      <c r="AQ53" s="47" t="str">
        <f t="shared" ref="AQ53:AR53" si="173">IF(AQ52&gt;VLOOKUP(AQ49,$BT$3:$BV$75,2,0),"Gatilho atingido","Gatilho não atingido")</f>
        <v>Gatilho não atingido</v>
      </c>
      <c r="AR53" s="47" t="str">
        <f t="shared" si="173"/>
        <v>Gatilho não atingido</v>
      </c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53">
        <v>50</v>
      </c>
      <c r="BU53" s="54">
        <v>6.9199999999999998E-2</v>
      </c>
      <c r="BV53" s="54">
        <v>8.9099999999999999E-2</v>
      </c>
    </row>
    <row r="54" spans="2:74" x14ac:dyDescent="0.3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74">IF(M52&gt;VLOOKUP(M49,$BT$3:$BV$75,3,0),"Gatilho atingido","Gatilho não atingido")</f>
        <v>Gatilho não atingido</v>
      </c>
      <c r="N54" s="47" t="str">
        <f t="shared" si="174"/>
        <v>Gatilho não atingido</v>
      </c>
      <c r="O54" s="47" t="str">
        <f t="shared" si="174"/>
        <v>Gatilho não atingido</v>
      </c>
      <c r="P54" s="47" t="str">
        <f t="shared" si="174"/>
        <v>Gatilho não atingido</v>
      </c>
      <c r="Q54" s="47" t="str">
        <f t="shared" si="174"/>
        <v>Gatilho não atingido</v>
      </c>
      <c r="R54" s="47" t="str">
        <f t="shared" si="174"/>
        <v>Gatilho não atingido</v>
      </c>
      <c r="S54" s="47" t="str">
        <f t="shared" si="174"/>
        <v>Gatilho não atingido</v>
      </c>
      <c r="T54" s="47" t="str">
        <f t="shared" si="174"/>
        <v>Gatilho não atingido</v>
      </c>
      <c r="U54" s="47" t="str">
        <f t="shared" si="174"/>
        <v>Gatilho não atingido</v>
      </c>
      <c r="V54" s="47" t="str">
        <f t="shared" si="174"/>
        <v>Gatilho não atingido</v>
      </c>
      <c r="W54" s="47" t="str">
        <f t="shared" si="174"/>
        <v>Gatilho não atingido</v>
      </c>
      <c r="X54" s="47" t="str">
        <f t="shared" si="174"/>
        <v>Gatilho não atingido</v>
      </c>
      <c r="Y54" s="47" t="str">
        <f t="shared" si="174"/>
        <v>Gatilho não atingido</v>
      </c>
      <c r="Z54" s="47" t="str">
        <f t="shared" si="174"/>
        <v>Gatilho não atingido</v>
      </c>
      <c r="AA54" s="47" t="str">
        <f t="shared" si="174"/>
        <v>Gatilho não atingido</v>
      </c>
      <c r="AB54" s="47" t="str">
        <f t="shared" si="174"/>
        <v>Gatilho não atingido</v>
      </c>
      <c r="AC54" s="47" t="str">
        <f t="shared" ref="AC54:AD54" si="175">IF(AC52&gt;VLOOKUP(AC49,$BT$3:$BV$75,3,0),"Gatilho atingido","Gatilho não atingido")</f>
        <v>Gatilho não atingido</v>
      </c>
      <c r="AD54" s="47" t="str">
        <f t="shared" si="175"/>
        <v>Gatilho não atingido</v>
      </c>
      <c r="AE54" s="47" t="str">
        <f t="shared" ref="AE54:AJ54" si="176">IF(AE52&gt;VLOOKUP(AE49,$BT$3:$BV$75,3,0),"Gatilho atingido","Gatilho não atingido")</f>
        <v>Gatilho não atingido</v>
      </c>
      <c r="AF54" s="47" t="str">
        <f t="shared" si="176"/>
        <v>Gatilho não atingido</v>
      </c>
      <c r="AG54" s="47" t="str">
        <f t="shared" si="176"/>
        <v>Gatilho não atingido</v>
      </c>
      <c r="AH54" s="47" t="str">
        <f t="shared" si="176"/>
        <v>Gatilho não atingido</v>
      </c>
      <c r="AI54" s="47" t="str">
        <f t="shared" si="176"/>
        <v>Gatilho não atingido</v>
      </c>
      <c r="AJ54" s="47" t="str">
        <f t="shared" si="176"/>
        <v>Gatilho não atingido</v>
      </c>
      <c r="AK54" s="47" t="str">
        <f t="shared" ref="AK54:AL54" si="177">IF(AK52&gt;VLOOKUP(AK49,$BT$3:$BV$75,3,0),"Gatilho atingido","Gatilho não atingido")</f>
        <v>Gatilho não atingido</v>
      </c>
      <c r="AL54" s="47" t="str">
        <f t="shared" si="177"/>
        <v>Gatilho não atingido</v>
      </c>
      <c r="AM54" s="47" t="str">
        <f t="shared" ref="AM54:AN54" si="178">IF(AM52&gt;VLOOKUP(AM49,$BT$3:$BV$75,3,0),"Gatilho atingido","Gatilho não atingido")</f>
        <v>Gatilho não atingido</v>
      </c>
      <c r="AN54" s="47" t="str">
        <f t="shared" si="178"/>
        <v>Gatilho não atingido</v>
      </c>
      <c r="AO54" s="47" t="str">
        <f t="shared" ref="AO54:AP54" si="179">IF(AO52&gt;VLOOKUP(AO49,$BT$3:$BV$75,3,0),"Gatilho atingido","Gatilho não atingido")</f>
        <v>Gatilho não atingido</v>
      </c>
      <c r="AP54" s="47" t="str">
        <f t="shared" si="179"/>
        <v>Gatilho não atingido</v>
      </c>
      <c r="AQ54" s="47" t="str">
        <f t="shared" ref="AQ54:AR54" si="180">IF(AQ52&gt;VLOOKUP(AQ49,$BT$3:$BV$75,3,0),"Gatilho atingido","Gatilho não atingido")</f>
        <v>Gatilho não atingido</v>
      </c>
      <c r="AR54" s="47" t="str">
        <f t="shared" si="180"/>
        <v>Gatilho não atingido</v>
      </c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53">
        <v>51</v>
      </c>
      <c r="BU54" s="54">
        <v>6.9400000000000003E-2</v>
      </c>
      <c r="BV54" s="54">
        <v>8.9200000000000002E-2</v>
      </c>
    </row>
    <row r="55" spans="2:74" x14ac:dyDescent="0.3"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53">
        <v>52</v>
      </c>
      <c r="BU55" s="54">
        <v>6.9500000000000006E-2</v>
      </c>
      <c r="BV55" s="54">
        <v>8.9399999999999993E-2</v>
      </c>
    </row>
    <row r="56" spans="2:74" x14ac:dyDescent="0.3">
      <c r="F56" s="13"/>
      <c r="G56" s="98" t="s">
        <v>116</v>
      </c>
      <c r="H56" s="98"/>
      <c r="I56" s="98"/>
      <c r="J56" s="98"/>
      <c r="K56" s="98"/>
      <c r="L56" s="98"/>
      <c r="M56" s="98"/>
      <c r="N56" s="98"/>
      <c r="O56" s="98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53">
        <v>53</v>
      </c>
      <c r="BU56" s="54">
        <v>6.9500000000000006E-2</v>
      </c>
      <c r="BV56" s="54">
        <v>8.9499999999999996E-2</v>
      </c>
    </row>
    <row r="57" spans="2:74" x14ac:dyDescent="0.3">
      <c r="F57" s="38" t="s">
        <v>127</v>
      </c>
      <c r="G57" s="39">
        <v>43770</v>
      </c>
      <c r="H57" s="39">
        <f t="shared" ref="H57:O57" si="181">EDATE(G57,1)</f>
        <v>43800</v>
      </c>
      <c r="I57" s="39">
        <f t="shared" si="181"/>
        <v>43831</v>
      </c>
      <c r="J57" s="39">
        <f t="shared" si="181"/>
        <v>43862</v>
      </c>
      <c r="K57" s="39">
        <f t="shared" si="181"/>
        <v>43891</v>
      </c>
      <c r="L57" s="39">
        <f t="shared" si="181"/>
        <v>43922</v>
      </c>
      <c r="M57" s="39">
        <f t="shared" si="181"/>
        <v>43952</v>
      </c>
      <c r="N57" s="39">
        <f t="shared" si="181"/>
        <v>43983</v>
      </c>
      <c r="O57" s="39">
        <f t="shared" si="181"/>
        <v>44013</v>
      </c>
      <c r="P57" s="39">
        <f t="shared" ref="P57:U57" si="182">EDATE(O57,1)</f>
        <v>44044</v>
      </c>
      <c r="Q57" s="39">
        <f t="shared" si="182"/>
        <v>44075</v>
      </c>
      <c r="R57" s="39">
        <f t="shared" si="182"/>
        <v>44105</v>
      </c>
      <c r="S57" s="39">
        <f t="shared" si="182"/>
        <v>44136</v>
      </c>
      <c r="T57" s="39">
        <f t="shared" si="182"/>
        <v>44166</v>
      </c>
      <c r="U57" s="39">
        <f t="shared" si="182"/>
        <v>44197</v>
      </c>
      <c r="V57" s="39">
        <f t="shared" ref="V57:AR57" si="183">EDATE(U57,1)</f>
        <v>44228</v>
      </c>
      <c r="W57" s="39">
        <f t="shared" si="183"/>
        <v>44256</v>
      </c>
      <c r="X57" s="39">
        <f t="shared" si="183"/>
        <v>44287</v>
      </c>
      <c r="Y57" s="39">
        <f t="shared" si="183"/>
        <v>44317</v>
      </c>
      <c r="Z57" s="39">
        <f t="shared" si="183"/>
        <v>44348</v>
      </c>
      <c r="AA57" s="39">
        <f t="shared" si="183"/>
        <v>44378</v>
      </c>
      <c r="AB57" s="39">
        <f t="shared" si="183"/>
        <v>44409</v>
      </c>
      <c r="AC57" s="39">
        <f t="shared" si="183"/>
        <v>44440</v>
      </c>
      <c r="AD57" s="39">
        <f t="shared" si="183"/>
        <v>44470</v>
      </c>
      <c r="AE57" s="39">
        <f t="shared" si="183"/>
        <v>44501</v>
      </c>
      <c r="AF57" s="39">
        <f t="shared" si="183"/>
        <v>44531</v>
      </c>
      <c r="AG57" s="39">
        <f t="shared" si="183"/>
        <v>44562</v>
      </c>
      <c r="AH57" s="39">
        <f t="shared" si="183"/>
        <v>44593</v>
      </c>
      <c r="AI57" s="39">
        <f t="shared" si="183"/>
        <v>44621</v>
      </c>
      <c r="AJ57" s="39">
        <f t="shared" si="183"/>
        <v>44652</v>
      </c>
      <c r="AK57" s="39">
        <f t="shared" si="183"/>
        <v>44682</v>
      </c>
      <c r="AL57" s="39">
        <f t="shared" si="183"/>
        <v>44713</v>
      </c>
      <c r="AM57" s="39">
        <f t="shared" si="183"/>
        <v>44743</v>
      </c>
      <c r="AN57" s="39">
        <f t="shared" si="183"/>
        <v>44774</v>
      </c>
      <c r="AO57" s="39">
        <f t="shared" si="183"/>
        <v>44805</v>
      </c>
      <c r="AP57" s="39">
        <f t="shared" si="183"/>
        <v>44835</v>
      </c>
      <c r="AQ57" s="39">
        <f t="shared" si="183"/>
        <v>44866</v>
      </c>
      <c r="AR57" s="39">
        <f t="shared" si="183"/>
        <v>44896</v>
      </c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53">
        <v>54</v>
      </c>
      <c r="BU57" s="54">
        <v>6.9599999999999995E-2</v>
      </c>
      <c r="BV57" s="54">
        <v>8.9599999999999999E-2</v>
      </c>
    </row>
    <row r="58" spans="2:74" x14ac:dyDescent="0.3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84">M58+1</f>
        <v>1</v>
      </c>
      <c r="O58" s="50">
        <f t="shared" si="184"/>
        <v>2</v>
      </c>
      <c r="P58" s="50">
        <f t="shared" ref="P58:U58" si="185">O58+1</f>
        <v>3</v>
      </c>
      <c r="Q58" s="50">
        <f t="shared" si="185"/>
        <v>4</v>
      </c>
      <c r="R58" s="50">
        <f t="shared" si="185"/>
        <v>5</v>
      </c>
      <c r="S58" s="50">
        <f t="shared" si="185"/>
        <v>6</v>
      </c>
      <c r="T58" s="50">
        <f t="shared" si="185"/>
        <v>7</v>
      </c>
      <c r="U58" s="50">
        <f t="shared" si="185"/>
        <v>8</v>
      </c>
      <c r="V58" s="50">
        <f t="shared" ref="V58:AR58" si="186">U58+1</f>
        <v>9</v>
      </c>
      <c r="W58" s="50">
        <f t="shared" si="186"/>
        <v>10</v>
      </c>
      <c r="X58" s="50">
        <f t="shared" si="186"/>
        <v>11</v>
      </c>
      <c r="Y58" s="50">
        <f t="shared" si="186"/>
        <v>12</v>
      </c>
      <c r="Z58" s="50">
        <f t="shared" si="186"/>
        <v>13</v>
      </c>
      <c r="AA58" s="50">
        <f t="shared" si="186"/>
        <v>14</v>
      </c>
      <c r="AB58" s="50">
        <f t="shared" si="186"/>
        <v>15</v>
      </c>
      <c r="AC58" s="50">
        <f t="shared" si="186"/>
        <v>16</v>
      </c>
      <c r="AD58" s="50">
        <f t="shared" si="186"/>
        <v>17</v>
      </c>
      <c r="AE58" s="50">
        <f t="shared" si="186"/>
        <v>18</v>
      </c>
      <c r="AF58" s="50">
        <f t="shared" si="186"/>
        <v>19</v>
      </c>
      <c r="AG58" s="50">
        <f t="shared" si="186"/>
        <v>20</v>
      </c>
      <c r="AH58" s="50">
        <f t="shared" si="186"/>
        <v>21</v>
      </c>
      <c r="AI58" s="50">
        <f t="shared" si="186"/>
        <v>22</v>
      </c>
      <c r="AJ58" s="50">
        <f t="shared" si="186"/>
        <v>23</v>
      </c>
      <c r="AK58" s="50">
        <f t="shared" si="186"/>
        <v>24</v>
      </c>
      <c r="AL58" s="50">
        <f t="shared" si="186"/>
        <v>25</v>
      </c>
      <c r="AM58" s="50">
        <f t="shared" si="186"/>
        <v>26</v>
      </c>
      <c r="AN58" s="50">
        <f t="shared" si="186"/>
        <v>27</v>
      </c>
      <c r="AO58" s="50">
        <f t="shared" si="186"/>
        <v>28</v>
      </c>
      <c r="AP58" s="50">
        <f t="shared" si="186"/>
        <v>29</v>
      </c>
      <c r="AQ58" s="50">
        <f t="shared" si="186"/>
        <v>30</v>
      </c>
      <c r="AR58" s="50">
        <f t="shared" si="186"/>
        <v>31</v>
      </c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53">
        <v>55</v>
      </c>
      <c r="BU58" s="54">
        <v>6.9699999999999998E-2</v>
      </c>
      <c r="BV58" s="54">
        <v>8.9700000000000002E-2</v>
      </c>
    </row>
    <row r="59" spans="2:74" x14ac:dyDescent="0.3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v>2979567.2754679997</v>
      </c>
      <c r="AO59" s="21">
        <v>3013016.6478999997</v>
      </c>
      <c r="AP59" s="21">
        <v>3013899.6838489994</v>
      </c>
      <c r="AQ59" s="21">
        <v>3026868.1098100003</v>
      </c>
      <c r="AR59" s="21">
        <f>SUM('Capa Final'!$I$37:$I$38)+SUM('Capa Final'!$I$46:$I$47)</f>
        <v>3024604.125142999</v>
      </c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53">
        <v>56</v>
      </c>
      <c r="BU59" s="54">
        <v>6.9800000000000001E-2</v>
      </c>
      <c r="BV59" s="54">
        <v>8.9700000000000002E-2</v>
      </c>
    </row>
    <row r="60" spans="2:74" x14ac:dyDescent="0.3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v>52291.498172999993</v>
      </c>
      <c r="AO60" s="21">
        <v>35882.581581999999</v>
      </c>
      <c r="AP60" s="21">
        <v>10236.460857</v>
      </c>
      <c r="AQ60" s="21">
        <v>14527.219846999998</v>
      </c>
      <c r="AR60" s="21">
        <f>'Capa Final'!$I$37+'Capa Final'!$I$46</f>
        <v>25027.984453999998</v>
      </c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53">
        <v>57</v>
      </c>
      <c r="BU60" s="54">
        <v>6.9800000000000001E-2</v>
      </c>
      <c r="BV60" s="54">
        <v>8.9800000000000005E-2</v>
      </c>
    </row>
    <row r="61" spans="2:74" x14ac:dyDescent="0.3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87">X59/$B$10</f>
        <v>1.3283058936760189E-2</v>
      </c>
      <c r="Y61" s="47">
        <f t="shared" si="187"/>
        <v>1.5779782404615396E-2</v>
      </c>
      <c r="Z61" s="47">
        <f t="shared" si="187"/>
        <v>1.688225653934913E-2</v>
      </c>
      <c r="AA61" s="47">
        <f t="shared" si="187"/>
        <v>1.8521223452221798E-2</v>
      </c>
      <c r="AB61" s="47">
        <f t="shared" si="187"/>
        <v>1.9572955857848975E-2</v>
      </c>
      <c r="AC61" s="47">
        <f t="shared" si="187"/>
        <v>2.0419938057670482E-2</v>
      </c>
      <c r="AD61" s="47">
        <f t="shared" ref="AD61:AE61" si="188">AD59/$B$10</f>
        <v>2.1666046157663321E-2</v>
      </c>
      <c r="AE61" s="47">
        <f t="shared" si="188"/>
        <v>2.2443924548085799E-2</v>
      </c>
      <c r="AF61" s="47">
        <f t="shared" ref="AF61:AG61" si="189">AF59/$B$10</f>
        <v>2.3441753855566076E-2</v>
      </c>
      <c r="AG61" s="47">
        <f t="shared" si="189"/>
        <v>2.391775989750029E-2</v>
      </c>
      <c r="AH61" s="47">
        <f t="shared" ref="AH61:AI61" si="190">AH59/$B$10</f>
        <v>2.4405843009451526E-2</v>
      </c>
      <c r="AI61" s="47">
        <f t="shared" si="190"/>
        <v>2.521354173091591E-2</v>
      </c>
      <c r="AJ61" s="47">
        <f t="shared" ref="AJ61:AK61" si="191">AJ59/$B$10</f>
        <v>2.5188338700193266E-2</v>
      </c>
      <c r="AK61" s="47">
        <f t="shared" si="191"/>
        <v>2.5294727105896139E-2</v>
      </c>
      <c r="AL61" s="47">
        <f t="shared" ref="AL61:AM61" si="192">AL59/$B$10</f>
        <v>2.5671998294754143E-2</v>
      </c>
      <c r="AM61" s="47">
        <f t="shared" si="192"/>
        <v>2.5948980940416859E-2</v>
      </c>
      <c r="AN61" s="47">
        <f t="shared" ref="AN61:AO61" si="193">AN59/$B$10</f>
        <v>2.5918298630755038E-2</v>
      </c>
      <c r="AO61" s="47">
        <f t="shared" si="193"/>
        <v>2.6209263976911805E-2</v>
      </c>
      <c r="AP61" s="47">
        <f t="shared" ref="AP61:AQ61" si="194">AP59/$B$10</f>
        <v>2.6216945222982773E-2</v>
      </c>
      <c r="AQ61" s="47">
        <f t="shared" si="194"/>
        <v>2.6329753394691284E-2</v>
      </c>
      <c r="AR61" s="47">
        <f t="shared" ref="AR61" si="195">AR59/$B$10</f>
        <v>2.6310059719311669E-2</v>
      </c>
      <c r="BT61" s="53">
        <v>58</v>
      </c>
      <c r="BU61" s="54">
        <v>6.9900000000000004E-2</v>
      </c>
      <c r="BV61" s="54">
        <v>8.9899999999999994E-2</v>
      </c>
    </row>
    <row r="62" spans="2:74" x14ac:dyDescent="0.3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196">IF(N61&gt;VLOOKUP(N58,$BT$3:$BV$75,2,0),"Gatilho atingido","Gatilho não atingido")</f>
        <v>Gatilho não atingido</v>
      </c>
      <c r="O62" s="47" t="str">
        <f t="shared" si="196"/>
        <v>Gatilho não atingido</v>
      </c>
      <c r="P62" s="47" t="str">
        <f t="shared" si="196"/>
        <v>Gatilho não atingido</v>
      </c>
      <c r="Q62" s="47" t="str">
        <f t="shared" si="196"/>
        <v>Gatilho não atingido</v>
      </c>
      <c r="R62" s="47" t="str">
        <f t="shared" si="196"/>
        <v>Gatilho não atingido</v>
      </c>
      <c r="S62" s="47" t="str">
        <f t="shared" si="196"/>
        <v>Gatilho não atingido</v>
      </c>
      <c r="T62" s="47" t="str">
        <f t="shared" si="196"/>
        <v>Gatilho não atingido</v>
      </c>
      <c r="U62" s="47" t="str">
        <f t="shared" si="196"/>
        <v>Gatilho não atingido</v>
      </c>
      <c r="V62" s="47" t="str">
        <f t="shared" si="196"/>
        <v>Gatilho não atingido</v>
      </c>
      <c r="W62" s="47" t="str">
        <f t="shared" si="196"/>
        <v>Gatilho não atingido</v>
      </c>
      <c r="X62" s="47" t="str">
        <f t="shared" si="196"/>
        <v>Gatilho não atingido</v>
      </c>
      <c r="Y62" s="47" t="str">
        <f t="shared" si="196"/>
        <v>Gatilho não atingido</v>
      </c>
      <c r="Z62" s="47" t="str">
        <f t="shared" si="196"/>
        <v>Gatilho não atingido</v>
      </c>
      <c r="AA62" s="47" t="str">
        <f t="shared" si="196"/>
        <v>Gatilho não atingido</v>
      </c>
      <c r="AB62" s="47" t="str">
        <f t="shared" si="196"/>
        <v>Gatilho não atingido</v>
      </c>
      <c r="AC62" s="47" t="str">
        <f t="shared" ref="AC62:AD62" si="197">IF(AC61&gt;VLOOKUP(AC58,$BT$3:$BV$75,2,0),"Gatilho atingido","Gatilho não atingido")</f>
        <v>Gatilho não atingido</v>
      </c>
      <c r="AD62" s="47" t="str">
        <f t="shared" si="197"/>
        <v>Gatilho não atingido</v>
      </c>
      <c r="AE62" s="47" t="str">
        <f t="shared" ref="AE62:AJ62" si="198">IF(AE61&gt;VLOOKUP(AE58,$BT$3:$BV$75,2,0),"Gatilho atingido","Gatilho não atingido")</f>
        <v>Gatilho não atingido</v>
      </c>
      <c r="AF62" s="47" t="str">
        <f t="shared" si="198"/>
        <v>Gatilho não atingido</v>
      </c>
      <c r="AG62" s="47" t="str">
        <f t="shared" si="198"/>
        <v>Gatilho não atingido</v>
      </c>
      <c r="AH62" s="47" t="str">
        <f t="shared" si="198"/>
        <v>Gatilho não atingido</v>
      </c>
      <c r="AI62" s="47" t="str">
        <f t="shared" si="198"/>
        <v>Gatilho não atingido</v>
      </c>
      <c r="AJ62" s="47" t="str">
        <f t="shared" si="198"/>
        <v>Gatilho não atingido</v>
      </c>
      <c r="AK62" s="47" t="str">
        <f t="shared" ref="AK62:AL62" si="199">IF(AK61&gt;VLOOKUP(AK58,$BT$3:$BV$75,2,0),"Gatilho atingido","Gatilho não atingido")</f>
        <v>Gatilho não atingido</v>
      </c>
      <c r="AL62" s="47" t="str">
        <f t="shared" si="199"/>
        <v>Gatilho não atingido</v>
      </c>
      <c r="AM62" s="47" t="str">
        <f t="shared" ref="AM62:AN62" si="200">IF(AM61&gt;VLOOKUP(AM58,$BT$3:$BV$75,2,0),"Gatilho atingido","Gatilho não atingido")</f>
        <v>Gatilho não atingido</v>
      </c>
      <c r="AN62" s="47" t="str">
        <f t="shared" si="200"/>
        <v>Gatilho não atingido</v>
      </c>
      <c r="AO62" s="47" t="str">
        <f t="shared" ref="AO62:AP62" si="201">IF(AO61&gt;VLOOKUP(AO58,$BT$3:$BV$75,2,0),"Gatilho atingido","Gatilho não atingido")</f>
        <v>Gatilho não atingido</v>
      </c>
      <c r="AP62" s="47" t="str">
        <f t="shared" si="201"/>
        <v>Gatilho não atingido</v>
      </c>
      <c r="AQ62" s="47" t="str">
        <f t="shared" ref="AQ62:AR62" si="202">IF(AQ61&gt;VLOOKUP(AQ58,$BT$3:$BV$75,2,0),"Gatilho atingido","Gatilho não atingido")</f>
        <v>Gatilho não atingido</v>
      </c>
      <c r="AR62" s="47" t="str">
        <f t="shared" si="202"/>
        <v>Gatilho não atingido</v>
      </c>
      <c r="BT62" s="53">
        <v>59</v>
      </c>
      <c r="BU62" s="54">
        <v>6.9900000000000004E-2</v>
      </c>
      <c r="BV62" s="54">
        <v>8.9899999999999994E-2</v>
      </c>
    </row>
    <row r="63" spans="2:74" x14ac:dyDescent="0.3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203">IF(N61&gt;VLOOKUP(N58,$BT$3:$BV$75,3,0),"Gatilho atingido","Gatilho não atingido")</f>
        <v>Gatilho não atingido</v>
      </c>
      <c r="O63" s="47" t="str">
        <f t="shared" si="203"/>
        <v>Gatilho não atingido</v>
      </c>
      <c r="P63" s="47" t="str">
        <f t="shared" si="203"/>
        <v>Gatilho não atingido</v>
      </c>
      <c r="Q63" s="47" t="str">
        <f t="shared" si="203"/>
        <v>Gatilho não atingido</v>
      </c>
      <c r="R63" s="47" t="str">
        <f t="shared" si="203"/>
        <v>Gatilho não atingido</v>
      </c>
      <c r="S63" s="47" t="str">
        <f t="shared" si="203"/>
        <v>Gatilho não atingido</v>
      </c>
      <c r="T63" s="47" t="str">
        <f t="shared" si="203"/>
        <v>Gatilho não atingido</v>
      </c>
      <c r="U63" s="47" t="str">
        <f t="shared" si="203"/>
        <v>Gatilho não atingido</v>
      </c>
      <c r="V63" s="47" t="str">
        <f t="shared" si="203"/>
        <v>Gatilho não atingido</v>
      </c>
      <c r="W63" s="47" t="str">
        <f t="shared" si="203"/>
        <v>Gatilho não atingido</v>
      </c>
      <c r="X63" s="47" t="str">
        <f t="shared" si="203"/>
        <v>Gatilho não atingido</v>
      </c>
      <c r="Y63" s="47" t="str">
        <f t="shared" si="203"/>
        <v>Gatilho não atingido</v>
      </c>
      <c r="Z63" s="47" t="str">
        <f t="shared" si="203"/>
        <v>Gatilho não atingido</v>
      </c>
      <c r="AA63" s="47" t="str">
        <f t="shared" si="203"/>
        <v>Gatilho não atingido</v>
      </c>
      <c r="AB63" s="47" t="str">
        <f t="shared" si="203"/>
        <v>Gatilho não atingido</v>
      </c>
      <c r="AC63" s="47" t="str">
        <f t="shared" ref="AC63:AD63" si="204">IF(AC61&gt;VLOOKUP(AC58,$BT$3:$BV$75,3,0),"Gatilho atingido","Gatilho não atingido")</f>
        <v>Gatilho não atingido</v>
      </c>
      <c r="AD63" s="47" t="str">
        <f t="shared" si="204"/>
        <v>Gatilho não atingido</v>
      </c>
      <c r="AE63" s="47" t="str">
        <f t="shared" ref="AE63:AJ63" si="205">IF(AE61&gt;VLOOKUP(AE58,$BT$3:$BV$75,3,0),"Gatilho atingido","Gatilho não atingido")</f>
        <v>Gatilho não atingido</v>
      </c>
      <c r="AF63" s="47" t="str">
        <f t="shared" si="205"/>
        <v>Gatilho não atingido</v>
      </c>
      <c r="AG63" s="47" t="str">
        <f t="shared" si="205"/>
        <v>Gatilho não atingido</v>
      </c>
      <c r="AH63" s="47" t="str">
        <f t="shared" si="205"/>
        <v>Gatilho não atingido</v>
      </c>
      <c r="AI63" s="47" t="str">
        <f t="shared" si="205"/>
        <v>Gatilho não atingido</v>
      </c>
      <c r="AJ63" s="47" t="str">
        <f t="shared" si="205"/>
        <v>Gatilho não atingido</v>
      </c>
      <c r="AK63" s="47" t="str">
        <f t="shared" ref="AK63:AL63" si="206">IF(AK61&gt;VLOOKUP(AK58,$BT$3:$BV$75,3,0),"Gatilho atingido","Gatilho não atingido")</f>
        <v>Gatilho não atingido</v>
      </c>
      <c r="AL63" s="47" t="str">
        <f t="shared" si="206"/>
        <v>Gatilho não atingido</v>
      </c>
      <c r="AM63" s="47" t="str">
        <f t="shared" ref="AM63:AN63" si="207">IF(AM61&gt;VLOOKUP(AM58,$BT$3:$BV$75,3,0),"Gatilho atingido","Gatilho não atingido")</f>
        <v>Gatilho não atingido</v>
      </c>
      <c r="AN63" s="47" t="str">
        <f t="shared" si="207"/>
        <v>Gatilho não atingido</v>
      </c>
      <c r="AO63" s="47" t="str">
        <f t="shared" ref="AO63:AP63" si="208">IF(AO61&gt;VLOOKUP(AO58,$BT$3:$BV$75,3,0),"Gatilho atingido","Gatilho não atingido")</f>
        <v>Gatilho não atingido</v>
      </c>
      <c r="AP63" s="47" t="str">
        <f t="shared" si="208"/>
        <v>Gatilho não atingido</v>
      </c>
      <c r="AQ63" s="47" t="str">
        <f t="shared" ref="AQ63:AR63" si="209">IF(AQ61&gt;VLOOKUP(AQ58,$BT$3:$BV$75,3,0),"Gatilho atingido","Gatilho não atingido")</f>
        <v>Gatilho não atingido</v>
      </c>
      <c r="AR63" s="47" t="str">
        <f t="shared" si="209"/>
        <v>Gatilho não atingido</v>
      </c>
      <c r="BT63" s="53">
        <v>60</v>
      </c>
      <c r="BU63" s="54">
        <v>6.9900000000000004E-2</v>
      </c>
      <c r="BV63" s="54">
        <v>0.09</v>
      </c>
    </row>
    <row r="64" spans="2:74" x14ac:dyDescent="0.3">
      <c r="AS64" s="46"/>
      <c r="BT64" s="53">
        <v>61</v>
      </c>
      <c r="BU64" s="54">
        <v>7.0000000000000007E-2</v>
      </c>
      <c r="BV64" s="54">
        <v>0.09</v>
      </c>
    </row>
    <row r="65" spans="2:74" x14ac:dyDescent="0.3">
      <c r="F65" s="13"/>
      <c r="G65" s="98" t="s">
        <v>116</v>
      </c>
      <c r="H65" s="98"/>
      <c r="I65" s="98"/>
      <c r="J65" s="98"/>
      <c r="K65" s="98"/>
      <c r="L65" s="98"/>
      <c r="M65" s="98"/>
      <c r="N65" s="98"/>
      <c r="O65" s="98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53">
        <v>62</v>
      </c>
      <c r="BU65" s="54">
        <v>7.0000000000000007E-2</v>
      </c>
      <c r="BV65" s="54">
        <v>0.09</v>
      </c>
    </row>
    <row r="66" spans="2:74" x14ac:dyDescent="0.3">
      <c r="F66" s="38" t="s">
        <v>128</v>
      </c>
      <c r="G66" s="39">
        <v>43770</v>
      </c>
      <c r="H66" s="39">
        <f t="shared" ref="H66:O66" si="210">EDATE(G66,1)</f>
        <v>43800</v>
      </c>
      <c r="I66" s="39">
        <f t="shared" si="210"/>
        <v>43831</v>
      </c>
      <c r="J66" s="39">
        <f t="shared" si="210"/>
        <v>43862</v>
      </c>
      <c r="K66" s="39">
        <f t="shared" si="210"/>
        <v>43891</v>
      </c>
      <c r="L66" s="39">
        <f t="shared" si="210"/>
        <v>43922</v>
      </c>
      <c r="M66" s="39">
        <f t="shared" si="210"/>
        <v>43952</v>
      </c>
      <c r="N66" s="39">
        <f t="shared" si="210"/>
        <v>43983</v>
      </c>
      <c r="O66" s="39">
        <f t="shared" si="210"/>
        <v>44013</v>
      </c>
      <c r="P66" s="39">
        <f t="shared" ref="P66:U66" si="211">EDATE(O66,1)</f>
        <v>44044</v>
      </c>
      <c r="Q66" s="39">
        <f t="shared" si="211"/>
        <v>44075</v>
      </c>
      <c r="R66" s="39">
        <f t="shared" si="211"/>
        <v>44105</v>
      </c>
      <c r="S66" s="39">
        <f t="shared" si="211"/>
        <v>44136</v>
      </c>
      <c r="T66" s="39">
        <f t="shared" si="211"/>
        <v>44166</v>
      </c>
      <c r="U66" s="39">
        <f t="shared" si="211"/>
        <v>44197</v>
      </c>
      <c r="V66" s="39">
        <f t="shared" ref="V66:AR66" si="212">EDATE(U66,1)</f>
        <v>44228</v>
      </c>
      <c r="W66" s="39">
        <f t="shared" si="212"/>
        <v>44256</v>
      </c>
      <c r="X66" s="39">
        <f t="shared" si="212"/>
        <v>44287</v>
      </c>
      <c r="Y66" s="39">
        <f t="shared" si="212"/>
        <v>44317</v>
      </c>
      <c r="Z66" s="39">
        <f t="shared" si="212"/>
        <v>44348</v>
      </c>
      <c r="AA66" s="39">
        <f t="shared" si="212"/>
        <v>44378</v>
      </c>
      <c r="AB66" s="39">
        <f t="shared" si="212"/>
        <v>44409</v>
      </c>
      <c r="AC66" s="39">
        <f t="shared" si="212"/>
        <v>44440</v>
      </c>
      <c r="AD66" s="39">
        <f t="shared" si="212"/>
        <v>44470</v>
      </c>
      <c r="AE66" s="39">
        <f t="shared" si="212"/>
        <v>44501</v>
      </c>
      <c r="AF66" s="39">
        <f t="shared" si="212"/>
        <v>44531</v>
      </c>
      <c r="AG66" s="39">
        <f t="shared" si="212"/>
        <v>44562</v>
      </c>
      <c r="AH66" s="39">
        <f t="shared" si="212"/>
        <v>44593</v>
      </c>
      <c r="AI66" s="39">
        <f t="shared" si="212"/>
        <v>44621</v>
      </c>
      <c r="AJ66" s="39">
        <f t="shared" si="212"/>
        <v>44652</v>
      </c>
      <c r="AK66" s="39">
        <f t="shared" si="212"/>
        <v>44682</v>
      </c>
      <c r="AL66" s="39">
        <f t="shared" si="212"/>
        <v>44713</v>
      </c>
      <c r="AM66" s="39">
        <f t="shared" si="212"/>
        <v>44743</v>
      </c>
      <c r="AN66" s="39">
        <f t="shared" si="212"/>
        <v>44774</v>
      </c>
      <c r="AO66" s="39">
        <f t="shared" si="212"/>
        <v>44805</v>
      </c>
      <c r="AP66" s="39">
        <f t="shared" si="212"/>
        <v>44835</v>
      </c>
      <c r="AQ66" s="39">
        <f t="shared" si="212"/>
        <v>44866</v>
      </c>
      <c r="AR66" s="39">
        <f t="shared" si="212"/>
        <v>44896</v>
      </c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53">
        <v>63</v>
      </c>
      <c r="BU66" s="54">
        <v>7.0000000000000007E-2</v>
      </c>
      <c r="BV66" s="54">
        <v>0.09</v>
      </c>
    </row>
    <row r="67" spans="2:74" x14ac:dyDescent="0.3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213">N67+1</f>
        <v>1</v>
      </c>
      <c r="P67" s="50">
        <f t="shared" ref="P67:U67" si="214">O67+1</f>
        <v>2</v>
      </c>
      <c r="Q67" s="50">
        <f t="shared" si="214"/>
        <v>3</v>
      </c>
      <c r="R67" s="50">
        <f t="shared" si="214"/>
        <v>4</v>
      </c>
      <c r="S67" s="50">
        <f t="shared" si="214"/>
        <v>5</v>
      </c>
      <c r="T67" s="50">
        <f t="shared" si="214"/>
        <v>6</v>
      </c>
      <c r="U67" s="50">
        <f t="shared" si="214"/>
        <v>7</v>
      </c>
      <c r="V67" s="50">
        <f t="shared" ref="V67:AR67" si="215">U67+1</f>
        <v>8</v>
      </c>
      <c r="W67" s="50">
        <f t="shared" si="215"/>
        <v>9</v>
      </c>
      <c r="X67" s="50">
        <f t="shared" si="215"/>
        <v>10</v>
      </c>
      <c r="Y67" s="50">
        <f t="shared" si="215"/>
        <v>11</v>
      </c>
      <c r="Z67" s="50">
        <f t="shared" si="215"/>
        <v>12</v>
      </c>
      <c r="AA67" s="50">
        <f t="shared" si="215"/>
        <v>13</v>
      </c>
      <c r="AB67" s="50">
        <f t="shared" si="215"/>
        <v>14</v>
      </c>
      <c r="AC67" s="50">
        <f t="shared" si="215"/>
        <v>15</v>
      </c>
      <c r="AD67" s="50">
        <f t="shared" si="215"/>
        <v>16</v>
      </c>
      <c r="AE67" s="50">
        <f t="shared" si="215"/>
        <v>17</v>
      </c>
      <c r="AF67" s="50">
        <f t="shared" si="215"/>
        <v>18</v>
      </c>
      <c r="AG67" s="50">
        <f t="shared" si="215"/>
        <v>19</v>
      </c>
      <c r="AH67" s="50">
        <f t="shared" si="215"/>
        <v>20</v>
      </c>
      <c r="AI67" s="50">
        <f t="shared" si="215"/>
        <v>21</v>
      </c>
      <c r="AJ67" s="50">
        <f t="shared" si="215"/>
        <v>22</v>
      </c>
      <c r="AK67" s="50">
        <f t="shared" si="215"/>
        <v>23</v>
      </c>
      <c r="AL67" s="50">
        <f t="shared" si="215"/>
        <v>24</v>
      </c>
      <c r="AM67" s="50">
        <f t="shared" si="215"/>
        <v>25</v>
      </c>
      <c r="AN67" s="50">
        <f t="shared" si="215"/>
        <v>26</v>
      </c>
      <c r="AO67" s="50">
        <f t="shared" si="215"/>
        <v>27</v>
      </c>
      <c r="AP67" s="50">
        <f t="shared" si="215"/>
        <v>28</v>
      </c>
      <c r="AQ67" s="50">
        <f t="shared" si="215"/>
        <v>29</v>
      </c>
      <c r="AR67" s="50">
        <f t="shared" si="215"/>
        <v>30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53">
        <v>64</v>
      </c>
      <c r="BU67" s="54">
        <v>7.0000000000000007E-2</v>
      </c>
      <c r="BV67" s="54">
        <v>0.09</v>
      </c>
    </row>
    <row r="68" spans="2:74" x14ac:dyDescent="0.3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1197461.8677219998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v>2249187.6871129991</v>
      </c>
      <c r="AO68" s="21">
        <v>2284431.7897179993</v>
      </c>
      <c r="AP68" s="21">
        <v>2285882.7346699997</v>
      </c>
      <c r="AQ68" s="21">
        <v>2313370.8489809996</v>
      </c>
      <c r="AR68" s="21">
        <f>SUM('Capa Final'!$J$37:$J$38)+SUM('Capa Final'!$J$46:$J$47)</f>
        <v>2407226.890732999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53">
        <v>65</v>
      </c>
      <c r="BU68" s="54">
        <v>7.0000000000000007E-2</v>
      </c>
      <c r="BV68" s="54">
        <v>0.09</v>
      </c>
    </row>
    <row r="69" spans="2:74" x14ac:dyDescent="0.3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99785.08073099998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v>54440.120867999998</v>
      </c>
      <c r="AO69" s="21">
        <v>68877.349963999994</v>
      </c>
      <c r="AP69" s="21">
        <v>35160.460623999999</v>
      </c>
      <c r="AQ69" s="21">
        <v>57776.410173000011</v>
      </c>
      <c r="AR69" s="21">
        <f>'Capa Final'!$J$37+'Capa Final'!$J$46</f>
        <v>124051.28571199998</v>
      </c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53">
        <v>66</v>
      </c>
      <c r="BU69" s="54">
        <v>7.0000000000000007E-2</v>
      </c>
      <c r="BV69" s="54">
        <v>0.09</v>
      </c>
    </row>
    <row r="70" spans="2:74" x14ac:dyDescent="0.3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1.5467814303853656E-2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216">X68/$B$11</f>
        <v>1.2106343969443463E-2</v>
      </c>
      <c r="Y70" s="47">
        <f t="shared" si="216"/>
        <v>1.4221351996241112E-2</v>
      </c>
      <c r="Z70" s="47">
        <f t="shared" si="216"/>
        <v>1.5956690810638111E-2</v>
      </c>
      <c r="AA70" s="47">
        <f t="shared" si="216"/>
        <v>1.8533366241679301E-2</v>
      </c>
      <c r="AB70" s="47">
        <f t="shared" si="216"/>
        <v>1.9384718211309777E-2</v>
      </c>
      <c r="AC70" s="47">
        <f t="shared" si="216"/>
        <v>2.0506198408671523E-2</v>
      </c>
      <c r="AD70" s="47">
        <f t="shared" ref="AD70:AE70" si="217">AD68/$B$11</f>
        <v>2.2317099249799265E-2</v>
      </c>
      <c r="AE70" s="47">
        <f t="shared" si="217"/>
        <v>2.4979913205675448E-2</v>
      </c>
      <c r="AF70" s="47">
        <f t="shared" ref="AF70:AG70" si="218">AF68/$B$11</f>
        <v>2.6041804295250961E-2</v>
      </c>
      <c r="AG70" s="47">
        <f t="shared" si="218"/>
        <v>2.7176319003726621E-2</v>
      </c>
      <c r="AH70" s="47">
        <f t="shared" ref="AH70:AI70" si="219">AH68/$B$11</f>
        <v>2.7238234818218403E-2</v>
      </c>
      <c r="AI70" s="47">
        <f t="shared" si="219"/>
        <v>2.8018031755638762E-2</v>
      </c>
      <c r="AJ70" s="47">
        <f t="shared" ref="AJ70:AK70" si="220">AJ68/$B$11</f>
        <v>2.8366458280435252E-2</v>
      </c>
      <c r="AK70" s="47">
        <f t="shared" si="220"/>
        <v>2.8778359820004894E-2</v>
      </c>
      <c r="AL70" s="47">
        <f t="shared" ref="AL70:AM70" si="221">AL68/$B$11</f>
        <v>2.959299854667909E-2</v>
      </c>
      <c r="AM70" s="47">
        <f t="shared" si="221"/>
        <v>2.9847401882461797E-2</v>
      </c>
      <c r="AN70" s="47">
        <f t="shared" ref="AN70:AO70" si="222">AN68/$B$11</f>
        <v>2.905313180866545E-2</v>
      </c>
      <c r="AO70" s="47">
        <f t="shared" si="222"/>
        <v>2.9508385749600682E-2</v>
      </c>
      <c r="AP70" s="47">
        <f t="shared" ref="AP70:AQ70" si="223">AP68/$B$11</f>
        <v>2.9527127847105091E-2</v>
      </c>
      <c r="AQ70" s="47">
        <f t="shared" si="223"/>
        <v>2.9882196395997169E-2</v>
      </c>
      <c r="AR70" s="47">
        <f t="shared" ref="AR70" si="224">AR68/$B$11</f>
        <v>3.109455051285636E-2</v>
      </c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53">
        <v>67</v>
      </c>
      <c r="BU70" s="54">
        <v>7.0000000000000007E-2</v>
      </c>
      <c r="BV70" s="54">
        <v>0.09</v>
      </c>
    </row>
    <row r="71" spans="2:74" x14ac:dyDescent="0.3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225">IF(O70&gt;VLOOKUP(O67,$BT$3:$BV$75,2,0),"Gatilho atingido","Gatilho não atingido")</f>
        <v>Gatilho não atingido</v>
      </c>
      <c r="P71" s="47" t="str">
        <f t="shared" si="225"/>
        <v>Gatilho não atingido</v>
      </c>
      <c r="Q71" s="47" t="str">
        <f t="shared" si="225"/>
        <v>Gatilho não atingido</v>
      </c>
      <c r="R71" s="47" t="str">
        <f t="shared" si="225"/>
        <v>Gatilho não atingido</v>
      </c>
      <c r="S71" s="47" t="str">
        <f t="shared" si="225"/>
        <v>Gatilho não atingido</v>
      </c>
      <c r="T71" s="47" t="str">
        <f t="shared" si="225"/>
        <v>Gatilho não atingido</v>
      </c>
      <c r="U71" s="47" t="str">
        <f t="shared" si="225"/>
        <v>Gatilho não atingido</v>
      </c>
      <c r="V71" s="47" t="str">
        <f t="shared" si="225"/>
        <v>Gatilho não atingido</v>
      </c>
      <c r="W71" s="47" t="str">
        <f t="shared" si="225"/>
        <v>Gatilho não atingido</v>
      </c>
      <c r="X71" s="47" t="str">
        <f t="shared" si="225"/>
        <v>Gatilho não atingido</v>
      </c>
      <c r="Y71" s="47" t="str">
        <f t="shared" si="225"/>
        <v>Gatilho não atingido</v>
      </c>
      <c r="Z71" s="47" t="str">
        <f t="shared" si="225"/>
        <v>Gatilho não atingido</v>
      </c>
      <c r="AA71" s="47" t="str">
        <f t="shared" si="225"/>
        <v>Gatilho não atingido</v>
      </c>
      <c r="AB71" s="47" t="str">
        <f t="shared" si="225"/>
        <v>Gatilho não atingido</v>
      </c>
      <c r="AC71" s="47" t="str">
        <f t="shared" ref="AC71:AD71" si="226">IF(AC70&gt;VLOOKUP(AC67,$BT$3:$BV$75,2,0),"Gatilho atingido","Gatilho não atingido")</f>
        <v>Gatilho não atingido</v>
      </c>
      <c r="AD71" s="47" t="str">
        <f t="shared" si="226"/>
        <v>Gatilho não atingido</v>
      </c>
      <c r="AE71" s="47" t="str">
        <f t="shared" ref="AE71:AJ71" si="227">IF(AE70&gt;VLOOKUP(AE67,$BT$3:$BV$75,2,0),"Gatilho atingido","Gatilho não atingido")</f>
        <v>Gatilho não atingido</v>
      </c>
      <c r="AF71" s="47" t="str">
        <f t="shared" si="227"/>
        <v>Gatilho não atingido</v>
      </c>
      <c r="AG71" s="47" t="str">
        <f t="shared" si="227"/>
        <v>Gatilho não atingido</v>
      </c>
      <c r="AH71" s="47" t="str">
        <f t="shared" si="227"/>
        <v>Gatilho não atingido</v>
      </c>
      <c r="AI71" s="47" t="str">
        <f t="shared" si="227"/>
        <v>Gatilho não atingido</v>
      </c>
      <c r="AJ71" s="47" t="str">
        <f t="shared" si="227"/>
        <v>Gatilho não atingido</v>
      </c>
      <c r="AK71" s="47" t="str">
        <f t="shared" ref="AK71:AL71" si="228">IF(AK70&gt;VLOOKUP(AK67,$BT$3:$BV$75,2,0),"Gatilho atingido","Gatilho não atingido")</f>
        <v>Gatilho não atingido</v>
      </c>
      <c r="AL71" s="47" t="str">
        <f t="shared" si="228"/>
        <v>Gatilho não atingido</v>
      </c>
      <c r="AM71" s="47" t="str">
        <f t="shared" ref="AM71:AN71" si="229">IF(AM70&gt;VLOOKUP(AM67,$BT$3:$BV$75,2,0),"Gatilho atingido","Gatilho não atingido")</f>
        <v>Gatilho não atingido</v>
      </c>
      <c r="AN71" s="47" t="str">
        <f t="shared" si="229"/>
        <v>Gatilho não atingido</v>
      </c>
      <c r="AO71" s="47" t="str">
        <f t="shared" ref="AO71:AP71" si="230">IF(AO70&gt;VLOOKUP(AO67,$BT$3:$BV$75,2,0),"Gatilho atingido","Gatilho não atingido")</f>
        <v>Gatilho não atingido</v>
      </c>
      <c r="AP71" s="47" t="str">
        <f t="shared" si="230"/>
        <v>Gatilho não atingido</v>
      </c>
      <c r="AQ71" s="47" t="str">
        <f t="shared" ref="AQ71:AR71" si="231">IF(AQ70&gt;VLOOKUP(AQ67,$BT$3:$BV$75,2,0),"Gatilho atingido","Gatilho não atingido")</f>
        <v>Gatilho não atingido</v>
      </c>
      <c r="AR71" s="47" t="str">
        <f t="shared" si="231"/>
        <v>Gatilho não atingido</v>
      </c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53">
        <v>68</v>
      </c>
      <c r="BU71" s="54">
        <v>7.0000000000000007E-2</v>
      </c>
      <c r="BV71" s="54">
        <v>0.09</v>
      </c>
    </row>
    <row r="72" spans="2:74" x14ac:dyDescent="0.3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232">IF(O70&gt;VLOOKUP(O67,$BT$3:$BV$75,3,0),"Gatilho atingido","Gatilho não atingido")</f>
        <v>Gatilho não atingido</v>
      </c>
      <c r="P72" s="47" t="str">
        <f t="shared" si="232"/>
        <v>Gatilho não atingido</v>
      </c>
      <c r="Q72" s="47" t="str">
        <f t="shared" si="232"/>
        <v>Gatilho não atingido</v>
      </c>
      <c r="R72" s="47" t="str">
        <f t="shared" si="232"/>
        <v>Gatilho não atingido</v>
      </c>
      <c r="S72" s="47" t="str">
        <f t="shared" si="232"/>
        <v>Gatilho não atingido</v>
      </c>
      <c r="T72" s="47" t="str">
        <f t="shared" si="232"/>
        <v>Gatilho não atingido</v>
      </c>
      <c r="U72" s="47" t="str">
        <f t="shared" si="232"/>
        <v>Gatilho não atingido</v>
      </c>
      <c r="V72" s="47" t="str">
        <f t="shared" si="232"/>
        <v>Gatilho não atingido</v>
      </c>
      <c r="W72" s="47" t="str">
        <f t="shared" si="232"/>
        <v>Gatilho não atingido</v>
      </c>
      <c r="X72" s="47" t="str">
        <f t="shared" si="232"/>
        <v>Gatilho não atingido</v>
      </c>
      <c r="Y72" s="47" t="str">
        <f t="shared" si="232"/>
        <v>Gatilho não atingido</v>
      </c>
      <c r="Z72" s="47" t="str">
        <f t="shared" si="232"/>
        <v>Gatilho não atingido</v>
      </c>
      <c r="AA72" s="47" t="str">
        <f t="shared" si="232"/>
        <v>Gatilho não atingido</v>
      </c>
      <c r="AB72" s="47" t="str">
        <f t="shared" si="232"/>
        <v>Gatilho não atingido</v>
      </c>
      <c r="AC72" s="47" t="str">
        <f t="shared" ref="AC72:AD72" si="233">IF(AC70&gt;VLOOKUP(AC67,$BT$3:$BV$75,3,0),"Gatilho atingido","Gatilho não atingido")</f>
        <v>Gatilho não atingido</v>
      </c>
      <c r="AD72" s="47" t="str">
        <f t="shared" si="233"/>
        <v>Gatilho não atingido</v>
      </c>
      <c r="AE72" s="47" t="str">
        <f t="shared" ref="AE72:AJ72" si="234">IF(AE70&gt;VLOOKUP(AE67,$BT$3:$BV$75,3,0),"Gatilho atingido","Gatilho não atingido")</f>
        <v>Gatilho não atingido</v>
      </c>
      <c r="AF72" s="47" t="str">
        <f t="shared" si="234"/>
        <v>Gatilho não atingido</v>
      </c>
      <c r="AG72" s="47" t="str">
        <f t="shared" si="234"/>
        <v>Gatilho não atingido</v>
      </c>
      <c r="AH72" s="47" t="str">
        <f t="shared" si="234"/>
        <v>Gatilho não atingido</v>
      </c>
      <c r="AI72" s="47" t="str">
        <f t="shared" si="234"/>
        <v>Gatilho não atingido</v>
      </c>
      <c r="AJ72" s="47" t="str">
        <f t="shared" si="234"/>
        <v>Gatilho não atingido</v>
      </c>
      <c r="AK72" s="47" t="str">
        <f t="shared" ref="AK72:AL72" si="235">IF(AK70&gt;VLOOKUP(AK67,$BT$3:$BV$75,3,0),"Gatilho atingido","Gatilho não atingido")</f>
        <v>Gatilho não atingido</v>
      </c>
      <c r="AL72" s="47" t="str">
        <f t="shared" si="235"/>
        <v>Gatilho não atingido</v>
      </c>
      <c r="AM72" s="47" t="str">
        <f t="shared" ref="AM72:AN72" si="236">IF(AM70&gt;VLOOKUP(AM67,$BT$3:$BV$75,3,0),"Gatilho atingido","Gatilho não atingido")</f>
        <v>Gatilho não atingido</v>
      </c>
      <c r="AN72" s="47" t="str">
        <f t="shared" si="236"/>
        <v>Gatilho não atingido</v>
      </c>
      <c r="AO72" s="47" t="str">
        <f t="shared" ref="AO72:AP72" si="237">IF(AO70&gt;VLOOKUP(AO67,$BT$3:$BV$75,3,0),"Gatilho atingido","Gatilho não atingido")</f>
        <v>Gatilho não atingido</v>
      </c>
      <c r="AP72" s="47" t="str">
        <f t="shared" si="237"/>
        <v>Gatilho não atingido</v>
      </c>
      <c r="AQ72" s="47" t="str">
        <f t="shared" ref="AQ72:AR72" si="238">IF(AQ70&gt;VLOOKUP(AQ67,$BT$3:$BV$75,3,0),"Gatilho atingido","Gatilho não atingido")</f>
        <v>Gatilho não atingido</v>
      </c>
      <c r="AR72" s="47" t="str">
        <f t="shared" si="238"/>
        <v>Gatilho não atingido</v>
      </c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53">
        <v>69</v>
      </c>
      <c r="BU72" s="54">
        <v>7.0000000000000007E-2</v>
      </c>
      <c r="BV72" s="54">
        <v>0.09</v>
      </c>
    </row>
    <row r="73" spans="2:74" x14ac:dyDescent="0.3">
      <c r="BT73" s="53">
        <v>70</v>
      </c>
      <c r="BU73" s="54">
        <v>7.0000000000000007E-2</v>
      </c>
      <c r="BV73" s="54">
        <v>0.09</v>
      </c>
    </row>
    <row r="74" spans="2:74" x14ac:dyDescent="0.3">
      <c r="F74" s="13"/>
      <c r="G74" s="98" t="s">
        <v>116</v>
      </c>
      <c r="H74" s="98"/>
      <c r="I74" s="98"/>
      <c r="J74" s="98"/>
      <c r="K74" s="98"/>
      <c r="L74" s="98"/>
      <c r="M74" s="98"/>
      <c r="N74" s="98"/>
      <c r="O74" s="98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BT74" s="53">
        <v>71</v>
      </c>
      <c r="BU74" s="54">
        <v>7.0000000000000007E-2</v>
      </c>
      <c r="BV74" s="54">
        <v>0.09</v>
      </c>
    </row>
    <row r="75" spans="2:74" x14ac:dyDescent="0.3">
      <c r="F75" s="38" t="s">
        <v>141</v>
      </c>
      <c r="G75" s="39">
        <v>43770</v>
      </c>
      <c r="H75" s="39">
        <f t="shared" ref="H75" si="239">EDATE(G75,1)</f>
        <v>43800</v>
      </c>
      <c r="I75" s="39">
        <f t="shared" ref="I75" si="240">EDATE(H75,1)</f>
        <v>43831</v>
      </c>
      <c r="J75" s="39">
        <f t="shared" ref="J75" si="241">EDATE(I75,1)</f>
        <v>43862</v>
      </c>
      <c r="K75" s="39">
        <f t="shared" ref="K75" si="242">EDATE(J75,1)</f>
        <v>43891</v>
      </c>
      <c r="L75" s="39">
        <f t="shared" ref="L75" si="243">EDATE(K75,1)</f>
        <v>43922</v>
      </c>
      <c r="M75" s="39">
        <f t="shared" ref="M75" si="244">EDATE(L75,1)</f>
        <v>43952</v>
      </c>
      <c r="N75" s="39">
        <f t="shared" ref="N75" si="245">EDATE(M75,1)</f>
        <v>43983</v>
      </c>
      <c r="O75" s="39">
        <f t="shared" ref="O75" si="246">EDATE(N75,1)</f>
        <v>44013</v>
      </c>
      <c r="P75" s="39">
        <f t="shared" ref="P75:U75" si="247">EDATE(O75,1)</f>
        <v>44044</v>
      </c>
      <c r="Q75" s="39">
        <f t="shared" si="247"/>
        <v>44075</v>
      </c>
      <c r="R75" s="39">
        <f t="shared" si="247"/>
        <v>44105</v>
      </c>
      <c r="S75" s="39">
        <f t="shared" si="247"/>
        <v>44136</v>
      </c>
      <c r="T75" s="39">
        <f t="shared" si="247"/>
        <v>44166</v>
      </c>
      <c r="U75" s="39">
        <f t="shared" si="247"/>
        <v>44197</v>
      </c>
      <c r="V75" s="39">
        <f t="shared" ref="V75:AR75" si="248">EDATE(U75,1)</f>
        <v>44228</v>
      </c>
      <c r="W75" s="39">
        <f t="shared" si="248"/>
        <v>44256</v>
      </c>
      <c r="X75" s="39">
        <f t="shared" si="248"/>
        <v>44287</v>
      </c>
      <c r="Y75" s="39">
        <f t="shared" si="248"/>
        <v>44317</v>
      </c>
      <c r="Z75" s="39">
        <f t="shared" si="248"/>
        <v>44348</v>
      </c>
      <c r="AA75" s="39">
        <f t="shared" si="248"/>
        <v>44378</v>
      </c>
      <c r="AB75" s="39">
        <f t="shared" si="248"/>
        <v>44409</v>
      </c>
      <c r="AC75" s="39">
        <f t="shared" si="248"/>
        <v>44440</v>
      </c>
      <c r="AD75" s="39">
        <f t="shared" si="248"/>
        <v>44470</v>
      </c>
      <c r="AE75" s="39">
        <f t="shared" si="248"/>
        <v>44501</v>
      </c>
      <c r="AF75" s="39">
        <f t="shared" si="248"/>
        <v>44531</v>
      </c>
      <c r="AG75" s="39">
        <f t="shared" si="248"/>
        <v>44562</v>
      </c>
      <c r="AH75" s="39">
        <f t="shared" si="248"/>
        <v>44593</v>
      </c>
      <c r="AI75" s="39">
        <f t="shared" si="248"/>
        <v>44621</v>
      </c>
      <c r="AJ75" s="39">
        <f t="shared" si="248"/>
        <v>44652</v>
      </c>
      <c r="AK75" s="39">
        <f t="shared" si="248"/>
        <v>44682</v>
      </c>
      <c r="AL75" s="39">
        <f t="shared" si="248"/>
        <v>44713</v>
      </c>
      <c r="AM75" s="39">
        <f t="shared" si="248"/>
        <v>44743</v>
      </c>
      <c r="AN75" s="39">
        <f t="shared" si="248"/>
        <v>44774</v>
      </c>
      <c r="AO75" s="39">
        <f t="shared" si="248"/>
        <v>44805</v>
      </c>
      <c r="AP75" s="39">
        <f t="shared" si="248"/>
        <v>44835</v>
      </c>
      <c r="AQ75" s="39">
        <f t="shared" si="248"/>
        <v>44866</v>
      </c>
      <c r="AR75" s="39">
        <f t="shared" si="248"/>
        <v>44896</v>
      </c>
      <c r="BT75" s="53" t="s">
        <v>137</v>
      </c>
      <c r="BU75" s="54">
        <v>7.0000000000000007E-2</v>
      </c>
      <c r="BV75" s="54">
        <v>0.09</v>
      </c>
    </row>
    <row r="76" spans="2:74" x14ac:dyDescent="0.3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49">N76+1</f>
        <v>1</v>
      </c>
      <c r="P76" s="50">
        <f t="shared" ref="P76:U76" si="250">O76+1</f>
        <v>2</v>
      </c>
      <c r="Q76" s="50">
        <f t="shared" si="250"/>
        <v>3</v>
      </c>
      <c r="R76" s="50">
        <f t="shared" si="250"/>
        <v>4</v>
      </c>
      <c r="S76" s="50">
        <f t="shared" si="250"/>
        <v>5</v>
      </c>
      <c r="T76" s="50">
        <f t="shared" si="250"/>
        <v>6</v>
      </c>
      <c r="U76" s="50">
        <f t="shared" si="250"/>
        <v>7</v>
      </c>
      <c r="V76" s="50">
        <f t="shared" ref="V76:AR76" si="251">U76+1</f>
        <v>8</v>
      </c>
      <c r="W76" s="50">
        <f t="shared" si="251"/>
        <v>9</v>
      </c>
      <c r="X76" s="50">
        <f t="shared" si="251"/>
        <v>10</v>
      </c>
      <c r="Y76" s="50">
        <f t="shared" si="251"/>
        <v>11</v>
      </c>
      <c r="Z76" s="50">
        <f t="shared" si="251"/>
        <v>12</v>
      </c>
      <c r="AA76" s="50">
        <f t="shared" si="251"/>
        <v>13</v>
      </c>
      <c r="AB76" s="50">
        <f t="shared" si="251"/>
        <v>14</v>
      </c>
      <c r="AC76" s="50">
        <f t="shared" si="251"/>
        <v>15</v>
      </c>
      <c r="AD76" s="50">
        <f t="shared" si="251"/>
        <v>16</v>
      </c>
      <c r="AE76" s="50">
        <f t="shared" si="251"/>
        <v>17</v>
      </c>
      <c r="AF76" s="50">
        <f t="shared" si="251"/>
        <v>18</v>
      </c>
      <c r="AG76" s="50">
        <f t="shared" si="251"/>
        <v>19</v>
      </c>
      <c r="AH76" s="50">
        <f t="shared" si="251"/>
        <v>20</v>
      </c>
      <c r="AI76" s="50">
        <f t="shared" si="251"/>
        <v>21</v>
      </c>
      <c r="AJ76" s="50">
        <f t="shared" si="251"/>
        <v>22</v>
      </c>
      <c r="AK76" s="50">
        <f t="shared" si="251"/>
        <v>23</v>
      </c>
      <c r="AL76" s="50">
        <f t="shared" si="251"/>
        <v>24</v>
      </c>
      <c r="AM76" s="50">
        <f t="shared" si="251"/>
        <v>25</v>
      </c>
      <c r="AN76" s="50">
        <f t="shared" si="251"/>
        <v>26</v>
      </c>
      <c r="AO76" s="50">
        <f t="shared" si="251"/>
        <v>27</v>
      </c>
      <c r="AP76" s="50">
        <f t="shared" si="251"/>
        <v>28</v>
      </c>
      <c r="AQ76" s="50">
        <f t="shared" si="251"/>
        <v>29</v>
      </c>
      <c r="AR76" s="50">
        <f t="shared" si="251"/>
        <v>30</v>
      </c>
      <c r="AS76" s="46"/>
      <c r="BT76" s="53"/>
      <c r="BU76" s="54"/>
      <c r="BV76" s="54"/>
    </row>
    <row r="77" spans="2:74" x14ac:dyDescent="0.3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v>3829957.6706640003</v>
      </c>
      <c r="AO77" s="21">
        <v>3924874.8349089995</v>
      </c>
      <c r="AP77" s="21">
        <v>3903323.6536869989</v>
      </c>
      <c r="AQ77" s="21">
        <v>3976712.7844430003</v>
      </c>
      <c r="AR77" s="21">
        <f>SUM('Capa Final'!$K$37:$K$38)+SUM('Capa Final'!$K$46:$K$47)</f>
        <v>4085215.5401939992</v>
      </c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</row>
    <row r="78" spans="2:74" x14ac:dyDescent="0.3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v>40237.001879999996</v>
      </c>
      <c r="AO78" s="21">
        <v>103604.377049</v>
      </c>
      <c r="AP78" s="21">
        <v>7302.7463060000009</v>
      </c>
      <c r="AQ78" s="21">
        <v>62843.166712999999</v>
      </c>
      <c r="AR78" s="21">
        <f>'Capa Final'!$K$37+'Capa Final'!$K$46</f>
        <v>107326.71150400002</v>
      </c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</row>
    <row r="79" spans="2:74" x14ac:dyDescent="0.3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52">X77/$B$12</f>
        <v>1.2389181064955365E-2</v>
      </c>
      <c r="Y79" s="47">
        <f t="shared" si="252"/>
        <v>1.470929476006951E-2</v>
      </c>
      <c r="Z79" s="47">
        <f t="shared" si="252"/>
        <v>1.554693216422696E-2</v>
      </c>
      <c r="AA79" s="47">
        <f t="shared" si="252"/>
        <v>1.7690054666275056E-2</v>
      </c>
      <c r="AB79" s="47">
        <f t="shared" si="252"/>
        <v>1.9466831196878608E-2</v>
      </c>
      <c r="AC79" s="47">
        <f t="shared" si="252"/>
        <v>2.1528146454272486E-2</v>
      </c>
      <c r="AD79" s="47">
        <f t="shared" ref="AD79:AE79" si="253">AD77/$B$12</f>
        <v>2.4189610866447338E-2</v>
      </c>
      <c r="AE79" s="47">
        <f t="shared" si="253"/>
        <v>2.527632771935974E-2</v>
      </c>
      <c r="AF79" s="47">
        <f t="shared" ref="AF79:AG79" si="254">AF77/$B$12</f>
        <v>2.6419897940026936E-2</v>
      </c>
      <c r="AG79" s="47">
        <f t="shared" si="254"/>
        <v>2.6464964304770782E-2</v>
      </c>
      <c r="AH79" s="47">
        <f t="shared" ref="AH79:AI79" si="255">AH77/$B$12</f>
        <v>2.7303943666350059E-2</v>
      </c>
      <c r="AI79" s="47">
        <f t="shared" si="255"/>
        <v>2.7885619347793714E-2</v>
      </c>
      <c r="AJ79" s="47">
        <f t="shared" ref="AJ79:AK79" si="256">AJ77/$B$12</f>
        <v>2.831215597765694E-2</v>
      </c>
      <c r="AK79" s="47">
        <f t="shared" si="256"/>
        <v>2.8755778163853257E-2</v>
      </c>
      <c r="AL79" s="47">
        <f t="shared" ref="AL79:AM79" si="257">AL77/$B$12</f>
        <v>2.942467007235328E-2</v>
      </c>
      <c r="AM79" s="47">
        <f t="shared" si="257"/>
        <v>2.9841134378877806E-2</v>
      </c>
      <c r="AN79" s="47">
        <f t="shared" ref="AN79:AO79" si="258">AN77/$B$12</f>
        <v>2.8337267314327494E-2</v>
      </c>
      <c r="AO79" s="47">
        <f t="shared" si="258"/>
        <v>2.9039544803327041E-2</v>
      </c>
      <c r="AP79" s="47">
        <f t="shared" ref="AP79:AQ79" si="259">AP77/$B$12</f>
        <v>2.8880090930532287E-2</v>
      </c>
      <c r="AQ79" s="47">
        <f t="shared" si="259"/>
        <v>2.942308581325077E-2</v>
      </c>
      <c r="AR79" s="47">
        <f t="shared" ref="AR79" si="260">AR77/$B$12</f>
        <v>3.0225881002766321E-2</v>
      </c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</row>
    <row r="80" spans="2:74" x14ac:dyDescent="0.3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61">IF(P79&gt;VLOOKUP(P76,$BT$3:$BV$75,2,0),"Gatilho atingido","Gatilho não atingido")</f>
        <v>Gatilho não atingido</v>
      </c>
      <c r="Q80" s="47" t="str">
        <f t="shared" si="261"/>
        <v>Gatilho não atingido</v>
      </c>
      <c r="R80" s="47" t="str">
        <f t="shared" si="261"/>
        <v>Gatilho não atingido</v>
      </c>
      <c r="S80" s="47" t="str">
        <f t="shared" si="261"/>
        <v>Gatilho não atingido</v>
      </c>
      <c r="T80" s="47" t="str">
        <f t="shared" si="261"/>
        <v>Gatilho não atingido</v>
      </c>
      <c r="U80" s="47" t="str">
        <f t="shared" si="261"/>
        <v>Gatilho não atingido</v>
      </c>
      <c r="V80" s="47" t="str">
        <f t="shared" si="261"/>
        <v>Gatilho não atingido</v>
      </c>
      <c r="W80" s="47" t="str">
        <f t="shared" si="261"/>
        <v>Gatilho não atingido</v>
      </c>
      <c r="X80" s="47" t="str">
        <f t="shared" si="261"/>
        <v>Gatilho não atingido</v>
      </c>
      <c r="Y80" s="47" t="str">
        <f t="shared" si="261"/>
        <v>Gatilho não atingido</v>
      </c>
      <c r="Z80" s="47" t="str">
        <f t="shared" si="261"/>
        <v>Gatilho não atingido</v>
      </c>
      <c r="AA80" s="47" t="str">
        <f t="shared" si="261"/>
        <v>Gatilho não atingido</v>
      </c>
      <c r="AB80" s="47" t="str">
        <f t="shared" si="261"/>
        <v>Gatilho não atingido</v>
      </c>
      <c r="AC80" s="47" t="str">
        <f t="shared" ref="AC80:AD80" si="262">IF(AC79&gt;VLOOKUP(AC76,$BT$3:$BV$75,2,0),"Gatilho atingido","Gatilho não atingido")</f>
        <v>Gatilho não atingido</v>
      </c>
      <c r="AD80" s="47" t="str">
        <f t="shared" si="262"/>
        <v>Gatilho não atingido</v>
      </c>
      <c r="AE80" s="47" t="str">
        <f t="shared" ref="AE80:AJ80" si="263">IF(AE79&gt;VLOOKUP(AE76,$BT$3:$BV$75,2,0),"Gatilho atingido","Gatilho não atingido")</f>
        <v>Gatilho não atingido</v>
      </c>
      <c r="AF80" s="47" t="str">
        <f t="shared" si="263"/>
        <v>Gatilho não atingido</v>
      </c>
      <c r="AG80" s="47" t="str">
        <f t="shared" si="263"/>
        <v>Gatilho não atingido</v>
      </c>
      <c r="AH80" s="47" t="str">
        <f t="shared" si="263"/>
        <v>Gatilho não atingido</v>
      </c>
      <c r="AI80" s="47" t="str">
        <f t="shared" si="263"/>
        <v>Gatilho não atingido</v>
      </c>
      <c r="AJ80" s="47" t="str">
        <f t="shared" si="263"/>
        <v>Gatilho não atingido</v>
      </c>
      <c r="AK80" s="47" t="str">
        <f t="shared" ref="AK80:AL80" si="264">IF(AK79&gt;VLOOKUP(AK76,$BT$3:$BV$75,2,0),"Gatilho atingido","Gatilho não atingido")</f>
        <v>Gatilho não atingido</v>
      </c>
      <c r="AL80" s="47" t="str">
        <f t="shared" si="264"/>
        <v>Gatilho não atingido</v>
      </c>
      <c r="AM80" s="47" t="str">
        <f t="shared" ref="AM80:AN80" si="265">IF(AM79&gt;VLOOKUP(AM76,$BT$3:$BV$75,2,0),"Gatilho atingido","Gatilho não atingido")</f>
        <v>Gatilho não atingido</v>
      </c>
      <c r="AN80" s="47" t="str">
        <f t="shared" si="265"/>
        <v>Gatilho não atingido</v>
      </c>
      <c r="AO80" s="47" t="str">
        <f t="shared" ref="AO80:AP80" si="266">IF(AO79&gt;VLOOKUP(AO76,$BT$3:$BV$75,2,0),"Gatilho atingido","Gatilho não atingido")</f>
        <v>Gatilho não atingido</v>
      </c>
      <c r="AP80" s="47" t="str">
        <f t="shared" si="266"/>
        <v>Gatilho não atingido</v>
      </c>
      <c r="AQ80" s="47" t="str">
        <f t="shared" ref="AQ80:AR80" si="267">IF(AQ79&gt;VLOOKUP(AQ76,$BT$3:$BV$75,2,0),"Gatilho atingido","Gatilho não atingido")</f>
        <v>Gatilho não atingido</v>
      </c>
      <c r="AR80" s="47" t="str">
        <f t="shared" si="267"/>
        <v>Gatilho não atingido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</row>
    <row r="81" spans="2:74" x14ac:dyDescent="0.3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68">IF(P79&gt;VLOOKUP(P76,$BT$3:$BV$75,3,0),"Gatilho atingido","Gatilho não atingido")</f>
        <v>Gatilho não atingido</v>
      </c>
      <c r="Q81" s="47" t="str">
        <f t="shared" si="268"/>
        <v>Gatilho não atingido</v>
      </c>
      <c r="R81" s="47" t="str">
        <f t="shared" si="268"/>
        <v>Gatilho não atingido</v>
      </c>
      <c r="S81" s="47" t="str">
        <f t="shared" si="268"/>
        <v>Gatilho não atingido</v>
      </c>
      <c r="T81" s="47" t="str">
        <f t="shared" si="268"/>
        <v>Gatilho não atingido</v>
      </c>
      <c r="U81" s="47" t="str">
        <f t="shared" si="268"/>
        <v>Gatilho não atingido</v>
      </c>
      <c r="V81" s="47" t="str">
        <f t="shared" si="268"/>
        <v>Gatilho não atingido</v>
      </c>
      <c r="W81" s="47" t="str">
        <f t="shared" si="268"/>
        <v>Gatilho não atingido</v>
      </c>
      <c r="X81" s="47" t="str">
        <f t="shared" si="268"/>
        <v>Gatilho não atingido</v>
      </c>
      <c r="Y81" s="47" t="str">
        <f t="shared" si="268"/>
        <v>Gatilho não atingido</v>
      </c>
      <c r="Z81" s="47" t="str">
        <f t="shared" si="268"/>
        <v>Gatilho não atingido</v>
      </c>
      <c r="AA81" s="47" t="str">
        <f t="shared" si="268"/>
        <v>Gatilho não atingido</v>
      </c>
      <c r="AB81" s="47" t="str">
        <f t="shared" si="268"/>
        <v>Gatilho não atingido</v>
      </c>
      <c r="AC81" s="47" t="str">
        <f t="shared" ref="AC81:AD81" si="269">IF(AC79&gt;VLOOKUP(AC76,$BT$3:$BV$75,3,0),"Gatilho atingido","Gatilho não atingido")</f>
        <v>Gatilho não atingido</v>
      </c>
      <c r="AD81" s="47" t="str">
        <f t="shared" si="269"/>
        <v>Gatilho não atingido</v>
      </c>
      <c r="AE81" s="47" t="str">
        <f t="shared" ref="AE81:AJ81" si="270">IF(AE79&gt;VLOOKUP(AE76,$BT$3:$BV$75,3,0),"Gatilho atingido","Gatilho não atingido")</f>
        <v>Gatilho não atingido</v>
      </c>
      <c r="AF81" s="47" t="str">
        <f t="shared" si="270"/>
        <v>Gatilho não atingido</v>
      </c>
      <c r="AG81" s="47" t="str">
        <f t="shared" si="270"/>
        <v>Gatilho não atingido</v>
      </c>
      <c r="AH81" s="47" t="str">
        <f t="shared" si="270"/>
        <v>Gatilho não atingido</v>
      </c>
      <c r="AI81" s="47" t="str">
        <f t="shared" si="270"/>
        <v>Gatilho não atingido</v>
      </c>
      <c r="AJ81" s="47" t="str">
        <f t="shared" si="270"/>
        <v>Gatilho não atingido</v>
      </c>
      <c r="AK81" s="47" t="str">
        <f t="shared" ref="AK81:AL81" si="271">IF(AK79&gt;VLOOKUP(AK76,$BT$3:$BV$75,3,0),"Gatilho atingido","Gatilho não atingido")</f>
        <v>Gatilho não atingido</v>
      </c>
      <c r="AL81" s="47" t="str">
        <f t="shared" si="271"/>
        <v>Gatilho não atingido</v>
      </c>
      <c r="AM81" s="47" t="str">
        <f t="shared" ref="AM81:AN81" si="272">IF(AM79&gt;VLOOKUP(AM76,$BT$3:$BV$75,3,0),"Gatilho atingido","Gatilho não atingido")</f>
        <v>Gatilho não atingido</v>
      </c>
      <c r="AN81" s="47" t="str">
        <f t="shared" si="272"/>
        <v>Gatilho não atingido</v>
      </c>
      <c r="AO81" s="47" t="str">
        <f t="shared" ref="AO81:AP81" si="273">IF(AO79&gt;VLOOKUP(AO76,$BT$3:$BV$75,3,0),"Gatilho atingido","Gatilho não atingido")</f>
        <v>Gatilho não atingido</v>
      </c>
      <c r="AP81" s="47" t="str">
        <f t="shared" si="273"/>
        <v>Gatilho não atingido</v>
      </c>
      <c r="AQ81" s="47" t="str">
        <f t="shared" ref="AQ81:AR81" si="274">IF(AQ79&gt;VLOOKUP(AQ76,$BT$3:$BV$75,3,0),"Gatilho atingido","Gatilho não atingido")</f>
        <v>Gatilho não atingido</v>
      </c>
      <c r="AR81" s="47" t="str">
        <f t="shared" si="274"/>
        <v>Gatilho não atingido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</row>
    <row r="82" spans="2:74" x14ac:dyDescent="0.3">
      <c r="B82" s="43"/>
      <c r="C82" s="78"/>
      <c r="D82" s="43"/>
      <c r="E82" s="44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</row>
    <row r="83" spans="2:74" x14ac:dyDescent="0.3">
      <c r="F83" s="13"/>
      <c r="G83" s="98" t="s">
        <v>116</v>
      </c>
      <c r="H83" s="98"/>
      <c r="I83" s="98"/>
      <c r="J83" s="98"/>
      <c r="K83" s="98"/>
      <c r="L83" s="98"/>
      <c r="M83" s="98"/>
      <c r="N83" s="98"/>
      <c r="O83" s="98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</row>
    <row r="84" spans="2:74" x14ac:dyDescent="0.3">
      <c r="F84" s="38" t="s">
        <v>149</v>
      </c>
      <c r="G84" s="39">
        <v>43770</v>
      </c>
      <c r="H84" s="39">
        <f t="shared" ref="H84" si="275">EDATE(G84,1)</f>
        <v>43800</v>
      </c>
      <c r="I84" s="39">
        <f t="shared" ref="I84" si="276">EDATE(H84,1)</f>
        <v>43831</v>
      </c>
      <c r="J84" s="39">
        <f t="shared" ref="J84" si="277">EDATE(I84,1)</f>
        <v>43862</v>
      </c>
      <c r="K84" s="39">
        <f t="shared" ref="K84" si="278">EDATE(J84,1)</f>
        <v>43891</v>
      </c>
      <c r="L84" s="39">
        <f t="shared" ref="L84" si="279">EDATE(K84,1)</f>
        <v>43922</v>
      </c>
      <c r="M84" s="39">
        <f t="shared" ref="M84" si="280">EDATE(L84,1)</f>
        <v>43952</v>
      </c>
      <c r="N84" s="39">
        <f t="shared" ref="N84" si="281">EDATE(M84,1)</f>
        <v>43983</v>
      </c>
      <c r="O84" s="39">
        <f t="shared" ref="O84" si="282">EDATE(N84,1)</f>
        <v>44013</v>
      </c>
      <c r="P84" s="39">
        <f t="shared" ref="P84:U84" si="283">EDATE(O84,1)</f>
        <v>44044</v>
      </c>
      <c r="Q84" s="39">
        <f t="shared" si="283"/>
        <v>44075</v>
      </c>
      <c r="R84" s="39">
        <f t="shared" si="283"/>
        <v>44105</v>
      </c>
      <c r="S84" s="39">
        <f t="shared" si="283"/>
        <v>44136</v>
      </c>
      <c r="T84" s="39">
        <f t="shared" si="283"/>
        <v>44166</v>
      </c>
      <c r="U84" s="39">
        <f t="shared" si="283"/>
        <v>44197</v>
      </c>
      <c r="V84" s="39">
        <f t="shared" ref="V84:AR84" si="284">EDATE(U84,1)</f>
        <v>44228</v>
      </c>
      <c r="W84" s="39">
        <f t="shared" si="284"/>
        <v>44256</v>
      </c>
      <c r="X84" s="39">
        <f t="shared" si="284"/>
        <v>44287</v>
      </c>
      <c r="Y84" s="39">
        <f t="shared" si="284"/>
        <v>44317</v>
      </c>
      <c r="Z84" s="39">
        <f t="shared" si="284"/>
        <v>44348</v>
      </c>
      <c r="AA84" s="39">
        <f t="shared" si="284"/>
        <v>44378</v>
      </c>
      <c r="AB84" s="39">
        <f t="shared" si="284"/>
        <v>44409</v>
      </c>
      <c r="AC84" s="39">
        <f t="shared" si="284"/>
        <v>44440</v>
      </c>
      <c r="AD84" s="39">
        <f t="shared" si="284"/>
        <v>44470</v>
      </c>
      <c r="AE84" s="39">
        <f t="shared" si="284"/>
        <v>44501</v>
      </c>
      <c r="AF84" s="39">
        <f t="shared" si="284"/>
        <v>44531</v>
      </c>
      <c r="AG84" s="39">
        <f t="shared" si="284"/>
        <v>44562</v>
      </c>
      <c r="AH84" s="39">
        <f t="shared" si="284"/>
        <v>44593</v>
      </c>
      <c r="AI84" s="39">
        <f t="shared" si="284"/>
        <v>44621</v>
      </c>
      <c r="AJ84" s="39">
        <f t="shared" si="284"/>
        <v>44652</v>
      </c>
      <c r="AK84" s="39">
        <f t="shared" si="284"/>
        <v>44682</v>
      </c>
      <c r="AL84" s="39">
        <f t="shared" si="284"/>
        <v>44713</v>
      </c>
      <c r="AM84" s="39">
        <f t="shared" si="284"/>
        <v>44743</v>
      </c>
      <c r="AN84" s="39">
        <f t="shared" si="284"/>
        <v>44774</v>
      </c>
      <c r="AO84" s="39">
        <f t="shared" si="284"/>
        <v>44805</v>
      </c>
      <c r="AP84" s="39">
        <f t="shared" si="284"/>
        <v>44835</v>
      </c>
      <c r="AQ84" s="39">
        <f t="shared" si="284"/>
        <v>44866</v>
      </c>
      <c r="AR84" s="39">
        <f t="shared" si="284"/>
        <v>44896</v>
      </c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</row>
    <row r="85" spans="2:74" x14ac:dyDescent="0.3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285">O85+1</f>
        <v>1</v>
      </c>
      <c r="Q85" s="50">
        <f t="shared" si="285"/>
        <v>2</v>
      </c>
      <c r="R85" s="50">
        <f t="shared" si="285"/>
        <v>3</v>
      </c>
      <c r="S85" s="50">
        <f t="shared" si="285"/>
        <v>4</v>
      </c>
      <c r="T85" s="50">
        <f t="shared" si="285"/>
        <v>5</v>
      </c>
      <c r="U85" s="50">
        <f t="shared" si="285"/>
        <v>6</v>
      </c>
      <c r="V85" s="50">
        <f t="shared" ref="V85:AR85" si="286">U85+1</f>
        <v>7</v>
      </c>
      <c r="W85" s="50">
        <f t="shared" si="286"/>
        <v>8</v>
      </c>
      <c r="X85" s="50">
        <f t="shared" si="286"/>
        <v>9</v>
      </c>
      <c r="Y85" s="50">
        <f t="shared" si="286"/>
        <v>10</v>
      </c>
      <c r="Z85" s="50">
        <f t="shared" si="286"/>
        <v>11</v>
      </c>
      <c r="AA85" s="50">
        <f t="shared" si="286"/>
        <v>12</v>
      </c>
      <c r="AB85" s="50">
        <f t="shared" si="286"/>
        <v>13</v>
      </c>
      <c r="AC85" s="50">
        <f t="shared" si="286"/>
        <v>14</v>
      </c>
      <c r="AD85" s="50">
        <f t="shared" si="286"/>
        <v>15</v>
      </c>
      <c r="AE85" s="50">
        <f t="shared" si="286"/>
        <v>16</v>
      </c>
      <c r="AF85" s="50">
        <f t="shared" si="286"/>
        <v>17</v>
      </c>
      <c r="AG85" s="50">
        <f t="shared" si="286"/>
        <v>18</v>
      </c>
      <c r="AH85" s="50">
        <f t="shared" si="286"/>
        <v>19</v>
      </c>
      <c r="AI85" s="50">
        <f t="shared" si="286"/>
        <v>20</v>
      </c>
      <c r="AJ85" s="50">
        <f t="shared" si="286"/>
        <v>21</v>
      </c>
      <c r="AK85" s="50">
        <f t="shared" si="286"/>
        <v>22</v>
      </c>
      <c r="AL85" s="50">
        <f t="shared" si="286"/>
        <v>23</v>
      </c>
      <c r="AM85" s="50">
        <f t="shared" si="286"/>
        <v>24</v>
      </c>
      <c r="AN85" s="50">
        <f t="shared" si="286"/>
        <v>25</v>
      </c>
      <c r="AO85" s="50">
        <f t="shared" si="286"/>
        <v>26</v>
      </c>
      <c r="AP85" s="50">
        <f t="shared" si="286"/>
        <v>27</v>
      </c>
      <c r="AQ85" s="50">
        <f t="shared" si="286"/>
        <v>28</v>
      </c>
      <c r="AR85" s="50">
        <f t="shared" si="286"/>
        <v>29</v>
      </c>
    </row>
    <row r="86" spans="2:74" x14ac:dyDescent="0.3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v>8844504.4533620011</v>
      </c>
      <c r="AO86" s="21">
        <v>9004507.7061810065</v>
      </c>
      <c r="AP86" s="21">
        <v>9030793.9693670105</v>
      </c>
      <c r="AQ86" s="21">
        <v>9099492.7823420037</v>
      </c>
      <c r="AR86" s="21">
        <f>SUM('Capa Final'!$L$37:$L$38)+SUM('Capa Final'!$L$46:$L$47)</f>
        <v>9338251.1072270088</v>
      </c>
      <c r="AS86" s="46"/>
    </row>
    <row r="87" spans="2:74" x14ac:dyDescent="0.3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v>190549.88480300002</v>
      </c>
      <c r="AO87" s="21">
        <v>216809.60824199999</v>
      </c>
      <c r="AP87" s="21">
        <v>57726.06381</v>
      </c>
      <c r="AQ87" s="21">
        <v>78864.161946000007</v>
      </c>
      <c r="AR87" s="21">
        <f>'Capa Final'!$L$37+'Capa Final'!$L$46</f>
        <v>328441.74306599994</v>
      </c>
      <c r="AS87" s="46"/>
    </row>
    <row r="88" spans="2:74" x14ac:dyDescent="0.3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287">X86/$B$13</f>
        <v>1.0996367928805244E-2</v>
      </c>
      <c r="Y88" s="47">
        <f t="shared" si="287"/>
        <v>1.5382896515555761E-2</v>
      </c>
      <c r="Z88" s="47">
        <f t="shared" si="287"/>
        <v>1.6811814661886252E-2</v>
      </c>
      <c r="AA88" s="47">
        <f t="shared" si="287"/>
        <v>1.9391517258660375E-2</v>
      </c>
      <c r="AB88" s="47">
        <f t="shared" si="287"/>
        <v>2.1325070242465109E-2</v>
      </c>
      <c r="AC88" s="47">
        <f t="shared" si="287"/>
        <v>2.3529326970666033E-2</v>
      </c>
      <c r="AD88" s="47">
        <f t="shared" ref="AD88:AE88" si="288">AD86/$B$13</f>
        <v>2.573052561433976E-2</v>
      </c>
      <c r="AE88" s="47">
        <f t="shared" si="288"/>
        <v>2.7669036757348275E-2</v>
      </c>
      <c r="AF88" s="47">
        <f t="shared" ref="AF88:AG88" si="289">AF86/$B$13</f>
        <v>2.8752146772448417E-2</v>
      </c>
      <c r="AG88" s="47">
        <f t="shared" si="289"/>
        <v>2.9842248846645394E-2</v>
      </c>
      <c r="AH88" s="47">
        <f t="shared" ref="AH88:AI88" si="290">AH86/$B$13</f>
        <v>3.0048092603742277E-2</v>
      </c>
      <c r="AI88" s="47">
        <f t="shared" si="290"/>
        <v>3.0577020586702908E-2</v>
      </c>
      <c r="AJ88" s="47">
        <f t="shared" ref="AJ88:AK88" si="291">AJ86/$B$13</f>
        <v>3.192215510960579E-2</v>
      </c>
      <c r="AK88" s="47">
        <f t="shared" si="291"/>
        <v>3.2519626778023301E-2</v>
      </c>
      <c r="AL88" s="47">
        <f t="shared" ref="AL88:AM88" si="292">AL86/$B$13</f>
        <v>3.3385395719846452E-2</v>
      </c>
      <c r="AM88" s="47">
        <f t="shared" si="292"/>
        <v>3.3876452271606322E-2</v>
      </c>
      <c r="AN88" s="47">
        <f t="shared" ref="AN88:AO88" si="293">AN86/$B$13</f>
        <v>3.13538460793557E-2</v>
      </c>
      <c r="AO88" s="47">
        <f t="shared" si="293"/>
        <v>3.1921059017913991E-2</v>
      </c>
      <c r="AP88" s="47">
        <f t="shared" ref="AP88:AQ88" si="294">AP86/$B$13</f>
        <v>3.2014244052110237E-2</v>
      </c>
      <c r="AQ88" s="47">
        <f t="shared" si="294"/>
        <v>3.2257781948349704E-2</v>
      </c>
      <c r="AR88" s="47">
        <f t="shared" ref="AR88" si="295">AR86/$B$13</f>
        <v>3.3104182310075302E-2</v>
      </c>
      <c r="AS88" s="46"/>
      <c r="BU88" s="68"/>
      <c r="BV88" s="68"/>
    </row>
    <row r="89" spans="2:74" x14ac:dyDescent="0.3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296">IF(Q88&gt;VLOOKUP(Q85,$BT$3:$BV$75,2,0),"Gatilho atingido","Gatilho não atingido")</f>
        <v>Gatilho não atingido</v>
      </c>
      <c r="R89" s="47" t="str">
        <f t="shared" si="296"/>
        <v>Gatilho não atingido</v>
      </c>
      <c r="S89" s="47" t="str">
        <f t="shared" si="296"/>
        <v>Gatilho não atingido</v>
      </c>
      <c r="T89" s="47" t="str">
        <f t="shared" si="296"/>
        <v>Gatilho não atingido</v>
      </c>
      <c r="U89" s="47" t="str">
        <f t="shared" si="296"/>
        <v>Gatilho não atingido</v>
      </c>
      <c r="V89" s="47" t="str">
        <f t="shared" si="296"/>
        <v>Gatilho não atingido</v>
      </c>
      <c r="W89" s="47" t="str">
        <f t="shared" si="296"/>
        <v>Gatilho não atingido</v>
      </c>
      <c r="X89" s="47" t="str">
        <f t="shared" si="296"/>
        <v>Gatilho não atingido</v>
      </c>
      <c r="Y89" s="47" t="str">
        <f t="shared" si="296"/>
        <v>Gatilho não atingido</v>
      </c>
      <c r="Z89" s="47" t="str">
        <f t="shared" si="296"/>
        <v>Gatilho não atingido</v>
      </c>
      <c r="AA89" s="47" t="str">
        <f t="shared" si="296"/>
        <v>Gatilho não atingido</v>
      </c>
      <c r="AB89" s="47" t="str">
        <f t="shared" si="296"/>
        <v>Gatilho não atingido</v>
      </c>
      <c r="AC89" s="47" t="str">
        <f t="shared" ref="AC89:AD89" si="297">IF(AC88&gt;VLOOKUP(AC85,$BT$3:$BV$75,2,0),"Gatilho atingido","Gatilho não atingido")</f>
        <v>Gatilho não atingido</v>
      </c>
      <c r="AD89" s="47" t="str">
        <f t="shared" si="297"/>
        <v>Gatilho não atingido</v>
      </c>
      <c r="AE89" s="47" t="str">
        <f t="shared" ref="AE89:AJ89" si="298">IF(AE88&gt;VLOOKUP(AE85,$BT$3:$BV$75,2,0),"Gatilho atingido","Gatilho não atingido")</f>
        <v>Gatilho não atingido</v>
      </c>
      <c r="AF89" s="47" t="str">
        <f t="shared" si="298"/>
        <v>Gatilho não atingido</v>
      </c>
      <c r="AG89" s="47" t="str">
        <f t="shared" si="298"/>
        <v>Gatilho não atingido</v>
      </c>
      <c r="AH89" s="47" t="str">
        <f t="shared" si="298"/>
        <v>Gatilho não atingido</v>
      </c>
      <c r="AI89" s="47" t="str">
        <f t="shared" si="298"/>
        <v>Gatilho não atingido</v>
      </c>
      <c r="AJ89" s="47" t="str">
        <f t="shared" si="298"/>
        <v>Gatilho não atingido</v>
      </c>
      <c r="AK89" s="47" t="str">
        <f t="shared" ref="AK89:AL89" si="299">IF(AK88&gt;VLOOKUP(AK85,$BT$3:$BV$75,2,0),"Gatilho atingido","Gatilho não atingido")</f>
        <v>Gatilho não atingido</v>
      </c>
      <c r="AL89" s="47" t="str">
        <f t="shared" si="299"/>
        <v>Gatilho não atingido</v>
      </c>
      <c r="AM89" s="47" t="str">
        <f t="shared" ref="AM89:AN89" si="300">IF(AM88&gt;VLOOKUP(AM85,$BT$3:$BV$75,2,0),"Gatilho atingido","Gatilho não atingido")</f>
        <v>Gatilho não atingido</v>
      </c>
      <c r="AN89" s="47" t="str">
        <f t="shared" si="300"/>
        <v>Gatilho não atingido</v>
      </c>
      <c r="AO89" s="47" t="str">
        <f t="shared" ref="AO89:AP89" si="301">IF(AO88&gt;VLOOKUP(AO85,$BT$3:$BV$75,2,0),"Gatilho atingido","Gatilho não atingido")</f>
        <v>Gatilho não atingido</v>
      </c>
      <c r="AP89" s="47" t="str">
        <f t="shared" si="301"/>
        <v>Gatilho não atingido</v>
      </c>
      <c r="AQ89" s="47" t="str">
        <f t="shared" ref="AQ89:AR89" si="302">IF(AQ88&gt;VLOOKUP(AQ85,$BT$3:$BV$75,2,0),"Gatilho atingido","Gatilho não atingido")</f>
        <v>Gatilho não atingido</v>
      </c>
      <c r="AR89" s="47" t="str">
        <f t="shared" si="302"/>
        <v>Gatilho não atingido</v>
      </c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</row>
    <row r="90" spans="2:74" x14ac:dyDescent="0.3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303">IF(Q88&gt;VLOOKUP(Q85,$BT$3:$BV$75,3,0),"Gatilho atingido","Gatilho não atingido")</f>
        <v>Gatilho não atingido</v>
      </c>
      <c r="R90" s="47" t="str">
        <f t="shared" si="303"/>
        <v>Gatilho não atingido</v>
      </c>
      <c r="S90" s="47" t="str">
        <f t="shared" si="303"/>
        <v>Gatilho não atingido</v>
      </c>
      <c r="T90" s="47" t="str">
        <f t="shared" si="303"/>
        <v>Gatilho não atingido</v>
      </c>
      <c r="U90" s="47" t="str">
        <f t="shared" si="303"/>
        <v>Gatilho não atingido</v>
      </c>
      <c r="V90" s="47" t="str">
        <f t="shared" si="303"/>
        <v>Gatilho não atingido</v>
      </c>
      <c r="W90" s="47" t="str">
        <f t="shared" si="303"/>
        <v>Gatilho não atingido</v>
      </c>
      <c r="X90" s="47" t="str">
        <f t="shared" si="303"/>
        <v>Gatilho não atingido</v>
      </c>
      <c r="Y90" s="47" t="str">
        <f t="shared" si="303"/>
        <v>Gatilho não atingido</v>
      </c>
      <c r="Z90" s="47" t="str">
        <f t="shared" si="303"/>
        <v>Gatilho não atingido</v>
      </c>
      <c r="AA90" s="47" t="str">
        <f t="shared" si="303"/>
        <v>Gatilho não atingido</v>
      </c>
      <c r="AB90" s="47" t="str">
        <f t="shared" si="303"/>
        <v>Gatilho não atingido</v>
      </c>
      <c r="AC90" s="47" t="str">
        <f t="shared" ref="AC90:AD90" si="304">IF(AC88&gt;VLOOKUP(AC85,$BT$3:$BV$75,3,0),"Gatilho atingido","Gatilho não atingido")</f>
        <v>Gatilho não atingido</v>
      </c>
      <c r="AD90" s="47" t="str">
        <f t="shared" si="304"/>
        <v>Gatilho não atingido</v>
      </c>
      <c r="AE90" s="47" t="str">
        <f t="shared" ref="AE90:AJ90" si="305">IF(AE88&gt;VLOOKUP(AE85,$BT$3:$BV$75,3,0),"Gatilho atingido","Gatilho não atingido")</f>
        <v>Gatilho não atingido</v>
      </c>
      <c r="AF90" s="47" t="str">
        <f t="shared" si="305"/>
        <v>Gatilho não atingido</v>
      </c>
      <c r="AG90" s="47" t="str">
        <f t="shared" si="305"/>
        <v>Gatilho não atingido</v>
      </c>
      <c r="AH90" s="47" t="str">
        <f t="shared" si="305"/>
        <v>Gatilho não atingido</v>
      </c>
      <c r="AI90" s="47" t="str">
        <f t="shared" si="305"/>
        <v>Gatilho não atingido</v>
      </c>
      <c r="AJ90" s="47" t="str">
        <f t="shared" si="305"/>
        <v>Gatilho não atingido</v>
      </c>
      <c r="AK90" s="47" t="str">
        <f t="shared" ref="AK90:AL90" si="306">IF(AK88&gt;VLOOKUP(AK85,$BT$3:$BV$75,3,0),"Gatilho atingido","Gatilho não atingido")</f>
        <v>Gatilho não atingido</v>
      </c>
      <c r="AL90" s="47" t="str">
        <f t="shared" si="306"/>
        <v>Gatilho não atingido</v>
      </c>
      <c r="AM90" s="47" t="str">
        <f t="shared" ref="AM90:AN90" si="307">IF(AM88&gt;VLOOKUP(AM85,$BT$3:$BV$75,3,0),"Gatilho atingido","Gatilho não atingido")</f>
        <v>Gatilho não atingido</v>
      </c>
      <c r="AN90" s="47" t="str">
        <f t="shared" si="307"/>
        <v>Gatilho não atingido</v>
      </c>
      <c r="AO90" s="47" t="str">
        <f t="shared" ref="AO90:AP90" si="308">IF(AO88&gt;VLOOKUP(AO85,$BT$3:$BV$75,3,0),"Gatilho atingido","Gatilho não atingido")</f>
        <v>Gatilho não atingido</v>
      </c>
      <c r="AP90" s="47" t="str">
        <f t="shared" si="308"/>
        <v>Gatilho não atingido</v>
      </c>
      <c r="AQ90" s="47" t="str">
        <f t="shared" ref="AQ90:AR90" si="309">IF(AQ88&gt;VLOOKUP(AQ85,$BT$3:$BV$75,3,0),"Gatilho atingido","Gatilho não atingido")</f>
        <v>Gatilho não atingido</v>
      </c>
      <c r="AR90" s="47" t="str">
        <f t="shared" si="309"/>
        <v>Gatilho não atingido</v>
      </c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</row>
    <row r="91" spans="2:74" x14ac:dyDescent="0.3"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</row>
    <row r="92" spans="2:74" x14ac:dyDescent="0.3">
      <c r="F92" s="13"/>
      <c r="G92" s="98" t="s">
        <v>116</v>
      </c>
      <c r="H92" s="98"/>
      <c r="I92" s="98"/>
      <c r="J92" s="98"/>
      <c r="K92" s="98"/>
      <c r="L92" s="98"/>
      <c r="M92" s="98"/>
      <c r="N92" s="98"/>
      <c r="O92" s="98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</row>
    <row r="93" spans="2:74" x14ac:dyDescent="0.3">
      <c r="F93" s="38" t="s">
        <v>169</v>
      </c>
      <c r="G93" s="39">
        <v>43770</v>
      </c>
      <c r="H93" s="39">
        <f t="shared" ref="H93" si="310">EDATE(G93,1)</f>
        <v>43800</v>
      </c>
      <c r="I93" s="39">
        <f t="shared" ref="I93" si="311">EDATE(H93,1)</f>
        <v>43831</v>
      </c>
      <c r="J93" s="39">
        <f t="shared" ref="J93" si="312">EDATE(I93,1)</f>
        <v>43862</v>
      </c>
      <c r="K93" s="39">
        <f t="shared" ref="K93" si="313">EDATE(J93,1)</f>
        <v>43891</v>
      </c>
      <c r="L93" s="39">
        <f t="shared" ref="L93" si="314">EDATE(K93,1)</f>
        <v>43922</v>
      </c>
      <c r="M93" s="39">
        <f t="shared" ref="M93" si="315">EDATE(L93,1)</f>
        <v>43952</v>
      </c>
      <c r="N93" s="39">
        <f t="shared" ref="N93" si="316">EDATE(M93,1)</f>
        <v>43983</v>
      </c>
      <c r="O93" s="39">
        <f t="shared" ref="O93" si="317">EDATE(N93,1)</f>
        <v>44013</v>
      </c>
      <c r="P93" s="39">
        <f t="shared" ref="P93:U93" si="318">EDATE(O93,1)</f>
        <v>44044</v>
      </c>
      <c r="Q93" s="39">
        <f t="shared" si="318"/>
        <v>44075</v>
      </c>
      <c r="R93" s="39">
        <f t="shared" si="318"/>
        <v>44105</v>
      </c>
      <c r="S93" s="39">
        <f t="shared" si="318"/>
        <v>44136</v>
      </c>
      <c r="T93" s="39">
        <f t="shared" si="318"/>
        <v>44166</v>
      </c>
      <c r="U93" s="39">
        <f t="shared" si="318"/>
        <v>44197</v>
      </c>
      <c r="V93" s="39">
        <f t="shared" ref="V93:AR93" si="319">EDATE(U93,1)</f>
        <v>44228</v>
      </c>
      <c r="W93" s="39">
        <f t="shared" si="319"/>
        <v>44256</v>
      </c>
      <c r="X93" s="39">
        <f t="shared" si="319"/>
        <v>44287</v>
      </c>
      <c r="Y93" s="39">
        <f t="shared" si="319"/>
        <v>44317</v>
      </c>
      <c r="Z93" s="39">
        <f t="shared" si="319"/>
        <v>44348</v>
      </c>
      <c r="AA93" s="39">
        <f t="shared" si="319"/>
        <v>44378</v>
      </c>
      <c r="AB93" s="39">
        <f t="shared" si="319"/>
        <v>44409</v>
      </c>
      <c r="AC93" s="39">
        <f t="shared" si="319"/>
        <v>44440</v>
      </c>
      <c r="AD93" s="39">
        <f t="shared" si="319"/>
        <v>44470</v>
      </c>
      <c r="AE93" s="39">
        <f t="shared" si="319"/>
        <v>44501</v>
      </c>
      <c r="AF93" s="39">
        <f t="shared" si="319"/>
        <v>44531</v>
      </c>
      <c r="AG93" s="39">
        <f t="shared" si="319"/>
        <v>44562</v>
      </c>
      <c r="AH93" s="39">
        <f t="shared" si="319"/>
        <v>44593</v>
      </c>
      <c r="AI93" s="39">
        <f t="shared" si="319"/>
        <v>44621</v>
      </c>
      <c r="AJ93" s="39">
        <f t="shared" si="319"/>
        <v>44652</v>
      </c>
      <c r="AK93" s="39">
        <f t="shared" si="319"/>
        <v>44682</v>
      </c>
      <c r="AL93" s="39">
        <f t="shared" si="319"/>
        <v>44713</v>
      </c>
      <c r="AM93" s="39">
        <f t="shared" si="319"/>
        <v>44743</v>
      </c>
      <c r="AN93" s="39">
        <f t="shared" si="319"/>
        <v>44774</v>
      </c>
      <c r="AO93" s="39">
        <f t="shared" si="319"/>
        <v>44805</v>
      </c>
      <c r="AP93" s="39">
        <f t="shared" si="319"/>
        <v>44835</v>
      </c>
      <c r="AQ93" s="39">
        <f t="shared" si="319"/>
        <v>44866</v>
      </c>
      <c r="AR93" s="39">
        <f t="shared" si="319"/>
        <v>44896</v>
      </c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</row>
    <row r="94" spans="2:74" x14ac:dyDescent="0.3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R94" si="320">Q94+1</f>
        <v>2</v>
      </c>
      <c r="S94" s="50">
        <f t="shared" si="320"/>
        <v>3</v>
      </c>
      <c r="T94" s="50">
        <f t="shared" si="320"/>
        <v>4</v>
      </c>
      <c r="U94" s="50">
        <f t="shared" si="320"/>
        <v>5</v>
      </c>
      <c r="V94" s="50">
        <f t="shared" si="320"/>
        <v>6</v>
      </c>
      <c r="W94" s="50">
        <f t="shared" si="320"/>
        <v>7</v>
      </c>
      <c r="X94" s="50">
        <f t="shared" si="320"/>
        <v>8</v>
      </c>
      <c r="Y94" s="50">
        <f t="shared" si="320"/>
        <v>9</v>
      </c>
      <c r="Z94" s="50">
        <f t="shared" si="320"/>
        <v>10</v>
      </c>
      <c r="AA94" s="50">
        <f t="shared" si="320"/>
        <v>11</v>
      </c>
      <c r="AB94" s="50">
        <f t="shared" si="320"/>
        <v>12</v>
      </c>
      <c r="AC94" s="50">
        <f t="shared" si="320"/>
        <v>13</v>
      </c>
      <c r="AD94" s="50">
        <f t="shared" si="320"/>
        <v>14</v>
      </c>
      <c r="AE94" s="50">
        <f t="shared" si="320"/>
        <v>15</v>
      </c>
      <c r="AF94" s="50">
        <f t="shared" si="320"/>
        <v>16</v>
      </c>
      <c r="AG94" s="50">
        <f t="shared" si="320"/>
        <v>17</v>
      </c>
      <c r="AH94" s="50">
        <f t="shared" si="320"/>
        <v>18</v>
      </c>
      <c r="AI94" s="50">
        <f t="shared" si="320"/>
        <v>19</v>
      </c>
      <c r="AJ94" s="50">
        <f t="shared" si="320"/>
        <v>20</v>
      </c>
      <c r="AK94" s="50">
        <f t="shared" si="320"/>
        <v>21</v>
      </c>
      <c r="AL94" s="50">
        <f t="shared" si="320"/>
        <v>22</v>
      </c>
      <c r="AM94" s="50">
        <f t="shared" si="320"/>
        <v>23</v>
      </c>
      <c r="AN94" s="50">
        <f t="shared" si="320"/>
        <v>24</v>
      </c>
      <c r="AO94" s="50">
        <f t="shared" si="320"/>
        <v>25</v>
      </c>
      <c r="AP94" s="50">
        <f t="shared" si="320"/>
        <v>26</v>
      </c>
      <c r="AQ94" s="50">
        <f t="shared" si="320"/>
        <v>27</v>
      </c>
      <c r="AR94" s="50">
        <f t="shared" si="320"/>
        <v>28</v>
      </c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</row>
    <row r="95" spans="2:74" x14ac:dyDescent="0.3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v>4275555.4235350015</v>
      </c>
      <c r="AO95" s="21">
        <v>4446546.8551400015</v>
      </c>
      <c r="AP95" s="21">
        <v>4477997.1581599992</v>
      </c>
      <c r="AQ95" s="21">
        <v>4687257.0903279986</v>
      </c>
      <c r="AR95" s="21">
        <f>SUM('Capa Final'!$M$37:$M$38)+SUM('Capa Final'!$M$46:$M$47)</f>
        <v>4666909.6218349999</v>
      </c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</row>
    <row r="96" spans="2:74" x14ac:dyDescent="0.3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v>141778.20462400001</v>
      </c>
      <c r="AO96" s="21">
        <v>182804.64872300002</v>
      </c>
      <c r="AP96" s="21">
        <v>84250.720442999998</v>
      </c>
      <c r="AQ96" s="21">
        <v>189092.27008700001</v>
      </c>
      <c r="AR96" s="21">
        <f>'Capa Final'!$M$37+'Capa Final'!$M$46</f>
        <v>70673.005298000004</v>
      </c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</row>
    <row r="97" spans="2:74" x14ac:dyDescent="0.3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321">X95/$B$14</f>
        <v>8.0418303761923427E-3</v>
      </c>
      <c r="Y97" s="47">
        <f t="shared" si="321"/>
        <v>1.2149890870715321E-2</v>
      </c>
      <c r="Z97" s="47">
        <f t="shared" si="321"/>
        <v>1.330531100351697E-2</v>
      </c>
      <c r="AA97" s="47">
        <f t="shared" si="321"/>
        <v>1.7085870371218781E-2</v>
      </c>
      <c r="AB97" s="47">
        <f t="shared" si="321"/>
        <v>1.9814629715780702E-2</v>
      </c>
      <c r="AC97" s="47">
        <f t="shared" si="321"/>
        <v>2.2161074978766546E-2</v>
      </c>
      <c r="AD97" s="47">
        <f t="shared" ref="AD97:AE97" si="322">AD95/$B$14</f>
        <v>2.5156287808966057E-2</v>
      </c>
      <c r="AE97" s="47">
        <f t="shared" si="322"/>
        <v>2.648960612966483E-2</v>
      </c>
      <c r="AF97" s="47">
        <f t="shared" ref="AF97:AG97" si="323">AF95/$B$14</f>
        <v>2.8758436235542379E-2</v>
      </c>
      <c r="AG97" s="47">
        <f t="shared" si="323"/>
        <v>3.0096613946258725E-2</v>
      </c>
      <c r="AH97" s="47">
        <f t="shared" ref="AH97:AI97" si="324">AH95/$B$14</f>
        <v>3.1125497130336119E-2</v>
      </c>
      <c r="AI97" s="47">
        <f t="shared" si="324"/>
        <v>3.2535579596185797E-2</v>
      </c>
      <c r="AJ97" s="47">
        <f t="shared" ref="AJ97:AK97" si="325">AJ95/$B$14</f>
        <v>3.4593801461326984E-2</v>
      </c>
      <c r="AK97" s="47">
        <f t="shared" si="325"/>
        <v>3.4833452232375273E-2</v>
      </c>
      <c r="AL97" s="47">
        <f t="shared" ref="AL97:AM97" si="326">AL95/$B$14</f>
        <v>3.5583184674524891E-2</v>
      </c>
      <c r="AM97" s="47">
        <f t="shared" si="326"/>
        <v>3.5511029439134818E-2</v>
      </c>
      <c r="AN97" s="47">
        <f t="shared" ref="AN97:AO97" si="327">AN95/$B$14</f>
        <v>3.3808498963562257E-2</v>
      </c>
      <c r="AO97" s="47">
        <f t="shared" si="327"/>
        <v>3.5160595490337253E-2</v>
      </c>
      <c r="AP97" s="47">
        <f t="shared" ref="AP97:AQ97" si="328">AP95/$B$14</f>
        <v>3.5409285410529234E-2</v>
      </c>
      <c r="AQ97" s="47">
        <f t="shared" si="328"/>
        <v>3.7063986028108308E-2</v>
      </c>
      <c r="AR97" s="47">
        <f t="shared" ref="AR97" si="329">AR95/$B$14</f>
        <v>3.6903090588963725E-2</v>
      </c>
    </row>
    <row r="98" spans="2:74" x14ac:dyDescent="0.3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330">IF(Q97&gt;VLOOKUP(Q94,$BT$3:$BV$75,2,0),"Gatilho atingido","Gatilho não atingido")</f>
        <v>Gatilho não atingido</v>
      </c>
      <c r="R98" s="47" t="str">
        <f t="shared" si="330"/>
        <v>Gatilho não atingido</v>
      </c>
      <c r="S98" s="47" t="str">
        <f t="shared" si="330"/>
        <v>Gatilho não atingido</v>
      </c>
      <c r="T98" s="47" t="str">
        <f t="shared" si="330"/>
        <v>Gatilho não atingido</v>
      </c>
      <c r="U98" s="47" t="str">
        <f t="shared" si="330"/>
        <v>Gatilho não atingido</v>
      </c>
      <c r="V98" s="47" t="str">
        <f t="shared" si="330"/>
        <v>Gatilho não atingido</v>
      </c>
      <c r="W98" s="47" t="str">
        <f t="shared" si="330"/>
        <v>Gatilho não atingido</v>
      </c>
      <c r="X98" s="47" t="str">
        <f t="shared" si="330"/>
        <v>Gatilho não atingido</v>
      </c>
      <c r="Y98" s="47" t="str">
        <f t="shared" si="330"/>
        <v>Gatilho não atingido</v>
      </c>
      <c r="Z98" s="47" t="str">
        <f t="shared" si="330"/>
        <v>Gatilho não atingido</v>
      </c>
      <c r="AA98" s="47" t="str">
        <f t="shared" si="330"/>
        <v>Gatilho não atingido</v>
      </c>
      <c r="AB98" s="47" t="str">
        <f t="shared" si="330"/>
        <v>Gatilho não atingido</v>
      </c>
      <c r="AC98" s="47" t="str">
        <f t="shared" ref="AC98:AD98" si="331">IF(AC97&gt;VLOOKUP(AC94,$BT$3:$BV$75,2,0),"Gatilho atingido","Gatilho não atingido")</f>
        <v>Gatilho não atingido</v>
      </c>
      <c r="AD98" s="47" t="str">
        <f t="shared" si="331"/>
        <v>Gatilho não atingido</v>
      </c>
      <c r="AE98" s="47" t="str">
        <f t="shared" ref="AE98:AJ98" si="332">IF(AE97&gt;VLOOKUP(AE94,$BT$3:$BV$75,2,0),"Gatilho atingido","Gatilho não atingido")</f>
        <v>Gatilho não atingido</v>
      </c>
      <c r="AF98" s="47" t="str">
        <f t="shared" si="332"/>
        <v>Gatilho não atingido</v>
      </c>
      <c r="AG98" s="47" t="str">
        <f t="shared" si="332"/>
        <v>Gatilho não atingido</v>
      </c>
      <c r="AH98" s="47" t="str">
        <f t="shared" si="332"/>
        <v>Gatilho não atingido</v>
      </c>
      <c r="AI98" s="47" t="str">
        <f t="shared" si="332"/>
        <v>Gatilho não atingido</v>
      </c>
      <c r="AJ98" s="47" t="str">
        <f t="shared" si="332"/>
        <v>Gatilho não atingido</v>
      </c>
      <c r="AK98" s="47" t="str">
        <f t="shared" ref="AK98:AL98" si="333">IF(AK97&gt;VLOOKUP(AK94,$BT$3:$BV$75,2,0),"Gatilho atingido","Gatilho não atingido")</f>
        <v>Gatilho não atingido</v>
      </c>
      <c r="AL98" s="47" t="str">
        <f t="shared" si="333"/>
        <v>Gatilho não atingido</v>
      </c>
      <c r="AM98" s="47" t="str">
        <f t="shared" ref="AM98:AN98" si="334">IF(AM97&gt;VLOOKUP(AM94,$BT$3:$BV$75,2,0),"Gatilho atingido","Gatilho não atingido")</f>
        <v>Gatilho não atingido</v>
      </c>
      <c r="AN98" s="47" t="str">
        <f t="shared" si="334"/>
        <v>Gatilho não atingido</v>
      </c>
      <c r="AO98" s="47" t="str">
        <f t="shared" ref="AO98:AP98" si="335">IF(AO97&gt;VLOOKUP(AO94,$BT$3:$BV$75,2,0),"Gatilho atingido","Gatilho não atingido")</f>
        <v>Gatilho não atingido</v>
      </c>
      <c r="AP98" s="47" t="str">
        <f t="shared" si="335"/>
        <v>Gatilho não atingido</v>
      </c>
      <c r="AQ98" s="47" t="str">
        <f t="shared" ref="AQ98:AR98" si="336">IF(AQ97&gt;VLOOKUP(AQ94,$BT$3:$BV$75,2,0),"Gatilho atingido","Gatilho não atingido")</f>
        <v>Gatilho não atingido</v>
      </c>
      <c r="AR98" s="47" t="str">
        <f t="shared" si="336"/>
        <v>Gatilho não atingido</v>
      </c>
    </row>
    <row r="99" spans="2:74" x14ac:dyDescent="0.3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337">IF(Q97&gt;VLOOKUP(Q94,$BT$3:$BV$75,3,0),"Gatilho atingido","Gatilho não atingido")</f>
        <v>Gatilho não atingido</v>
      </c>
      <c r="R99" s="47" t="str">
        <f t="shared" si="337"/>
        <v>Gatilho não atingido</v>
      </c>
      <c r="S99" s="47" t="str">
        <f t="shared" si="337"/>
        <v>Gatilho não atingido</v>
      </c>
      <c r="T99" s="47" t="str">
        <f t="shared" si="337"/>
        <v>Gatilho não atingido</v>
      </c>
      <c r="U99" s="47" t="str">
        <f t="shared" si="337"/>
        <v>Gatilho não atingido</v>
      </c>
      <c r="V99" s="47" t="str">
        <f t="shared" si="337"/>
        <v>Gatilho não atingido</v>
      </c>
      <c r="W99" s="47" t="str">
        <f t="shared" si="337"/>
        <v>Gatilho não atingido</v>
      </c>
      <c r="X99" s="47" t="str">
        <f t="shared" si="337"/>
        <v>Gatilho não atingido</v>
      </c>
      <c r="Y99" s="47" t="str">
        <f t="shared" si="337"/>
        <v>Gatilho não atingido</v>
      </c>
      <c r="Z99" s="47" t="str">
        <f t="shared" si="337"/>
        <v>Gatilho não atingido</v>
      </c>
      <c r="AA99" s="47" t="str">
        <f t="shared" si="337"/>
        <v>Gatilho não atingido</v>
      </c>
      <c r="AB99" s="47" t="str">
        <f t="shared" si="337"/>
        <v>Gatilho não atingido</v>
      </c>
      <c r="AC99" s="47" t="str">
        <f t="shared" ref="AC99:AD99" si="338">IF(AC97&gt;VLOOKUP(AC94,$BT$3:$BV$75,3,0),"Gatilho atingido","Gatilho não atingido")</f>
        <v>Gatilho não atingido</v>
      </c>
      <c r="AD99" s="47" t="str">
        <f t="shared" si="338"/>
        <v>Gatilho não atingido</v>
      </c>
      <c r="AE99" s="47" t="str">
        <f t="shared" ref="AE99:AJ99" si="339">IF(AE97&gt;VLOOKUP(AE94,$BT$3:$BV$75,3,0),"Gatilho atingido","Gatilho não atingido")</f>
        <v>Gatilho não atingido</v>
      </c>
      <c r="AF99" s="47" t="str">
        <f t="shared" si="339"/>
        <v>Gatilho não atingido</v>
      </c>
      <c r="AG99" s="47" t="str">
        <f t="shared" si="339"/>
        <v>Gatilho não atingido</v>
      </c>
      <c r="AH99" s="47" t="str">
        <f t="shared" si="339"/>
        <v>Gatilho não atingido</v>
      </c>
      <c r="AI99" s="47" t="str">
        <f t="shared" si="339"/>
        <v>Gatilho não atingido</v>
      </c>
      <c r="AJ99" s="47" t="str">
        <f t="shared" si="339"/>
        <v>Gatilho não atingido</v>
      </c>
      <c r="AK99" s="47" t="str">
        <f t="shared" ref="AK99:AL99" si="340">IF(AK97&gt;VLOOKUP(AK94,$BT$3:$BV$75,3,0),"Gatilho atingido","Gatilho não atingido")</f>
        <v>Gatilho não atingido</v>
      </c>
      <c r="AL99" s="47" t="str">
        <f t="shared" si="340"/>
        <v>Gatilho não atingido</v>
      </c>
      <c r="AM99" s="47" t="str">
        <f t="shared" ref="AM99:AN99" si="341">IF(AM97&gt;VLOOKUP(AM94,$BT$3:$BV$75,3,0),"Gatilho atingido","Gatilho não atingido")</f>
        <v>Gatilho não atingido</v>
      </c>
      <c r="AN99" s="47" t="str">
        <f t="shared" si="341"/>
        <v>Gatilho não atingido</v>
      </c>
      <c r="AO99" s="47" t="str">
        <f t="shared" ref="AO99:AP99" si="342">IF(AO97&gt;VLOOKUP(AO94,$BT$3:$BV$75,3,0),"Gatilho atingido","Gatilho não atingido")</f>
        <v>Gatilho não atingido</v>
      </c>
      <c r="AP99" s="47" t="str">
        <f t="shared" si="342"/>
        <v>Gatilho não atingido</v>
      </c>
      <c r="AQ99" s="47" t="str">
        <f t="shared" ref="AQ99:AR99" si="343">IF(AQ97&gt;VLOOKUP(AQ94,$BT$3:$BV$75,3,0),"Gatilho atingido","Gatilho não atingido")</f>
        <v>Gatilho não atingido</v>
      </c>
      <c r="AR99" s="47" t="str">
        <f t="shared" si="343"/>
        <v>Gatilho não atingido</v>
      </c>
    </row>
    <row r="100" spans="2:74" x14ac:dyDescent="0.3">
      <c r="BU100" s="68"/>
      <c r="BV100" s="68"/>
    </row>
    <row r="101" spans="2:74" x14ac:dyDescent="0.3">
      <c r="F101" s="13"/>
      <c r="G101" s="98" t="s">
        <v>116</v>
      </c>
      <c r="H101" s="98"/>
      <c r="I101" s="98"/>
      <c r="J101" s="98"/>
      <c r="K101" s="98"/>
      <c r="L101" s="98"/>
      <c r="M101" s="98"/>
      <c r="N101" s="98"/>
      <c r="O101" s="98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</row>
    <row r="102" spans="2:74" x14ac:dyDescent="0.3">
      <c r="F102" s="38" t="s">
        <v>170</v>
      </c>
      <c r="G102" s="39">
        <v>43770</v>
      </c>
      <c r="H102" s="39">
        <f t="shared" ref="H102" si="344">EDATE(G102,1)</f>
        <v>43800</v>
      </c>
      <c r="I102" s="39">
        <f t="shared" ref="I102" si="345">EDATE(H102,1)</f>
        <v>43831</v>
      </c>
      <c r="J102" s="39">
        <f t="shared" ref="J102" si="346">EDATE(I102,1)</f>
        <v>43862</v>
      </c>
      <c r="K102" s="39">
        <f t="shared" ref="K102" si="347">EDATE(J102,1)</f>
        <v>43891</v>
      </c>
      <c r="L102" s="39">
        <f t="shared" ref="L102" si="348">EDATE(K102,1)</f>
        <v>43922</v>
      </c>
      <c r="M102" s="39">
        <f t="shared" ref="M102" si="349">EDATE(L102,1)</f>
        <v>43952</v>
      </c>
      <c r="N102" s="39">
        <f t="shared" ref="N102" si="350">EDATE(M102,1)</f>
        <v>43983</v>
      </c>
      <c r="O102" s="39">
        <f t="shared" ref="O102" si="351">EDATE(N102,1)</f>
        <v>44013</v>
      </c>
      <c r="P102" s="39">
        <f t="shared" ref="P102:U102" si="352">EDATE(O102,1)</f>
        <v>44044</v>
      </c>
      <c r="Q102" s="39">
        <f t="shared" si="352"/>
        <v>44075</v>
      </c>
      <c r="R102" s="39">
        <f t="shared" si="352"/>
        <v>44105</v>
      </c>
      <c r="S102" s="39">
        <f t="shared" si="352"/>
        <v>44136</v>
      </c>
      <c r="T102" s="39">
        <f t="shared" si="352"/>
        <v>44166</v>
      </c>
      <c r="U102" s="39">
        <f t="shared" si="352"/>
        <v>44197</v>
      </c>
      <c r="V102" s="39">
        <f t="shared" ref="V102:AR102" si="353">EDATE(U102,1)</f>
        <v>44228</v>
      </c>
      <c r="W102" s="39">
        <f t="shared" si="353"/>
        <v>44256</v>
      </c>
      <c r="X102" s="39">
        <f t="shared" si="353"/>
        <v>44287</v>
      </c>
      <c r="Y102" s="39">
        <f t="shared" si="353"/>
        <v>44317</v>
      </c>
      <c r="Z102" s="39">
        <f t="shared" si="353"/>
        <v>44348</v>
      </c>
      <c r="AA102" s="39">
        <f t="shared" si="353"/>
        <v>44378</v>
      </c>
      <c r="AB102" s="39">
        <f t="shared" si="353"/>
        <v>44409</v>
      </c>
      <c r="AC102" s="39">
        <f t="shared" si="353"/>
        <v>44440</v>
      </c>
      <c r="AD102" s="39">
        <f t="shared" si="353"/>
        <v>44470</v>
      </c>
      <c r="AE102" s="39">
        <f t="shared" si="353"/>
        <v>44501</v>
      </c>
      <c r="AF102" s="39">
        <f t="shared" si="353"/>
        <v>44531</v>
      </c>
      <c r="AG102" s="39">
        <f t="shared" si="353"/>
        <v>44562</v>
      </c>
      <c r="AH102" s="39">
        <f t="shared" si="353"/>
        <v>44593</v>
      </c>
      <c r="AI102" s="39">
        <f t="shared" si="353"/>
        <v>44621</v>
      </c>
      <c r="AJ102" s="39">
        <f t="shared" si="353"/>
        <v>44652</v>
      </c>
      <c r="AK102" s="39">
        <f t="shared" si="353"/>
        <v>44682</v>
      </c>
      <c r="AL102" s="39">
        <f t="shared" si="353"/>
        <v>44713</v>
      </c>
      <c r="AM102" s="39">
        <f t="shared" si="353"/>
        <v>44743</v>
      </c>
      <c r="AN102" s="39">
        <f t="shared" si="353"/>
        <v>44774</v>
      </c>
      <c r="AO102" s="39">
        <f t="shared" si="353"/>
        <v>44805</v>
      </c>
      <c r="AP102" s="39">
        <f t="shared" si="353"/>
        <v>44835</v>
      </c>
      <c r="AQ102" s="39">
        <f t="shared" si="353"/>
        <v>44866</v>
      </c>
      <c r="AR102" s="39">
        <f t="shared" si="353"/>
        <v>44896</v>
      </c>
    </row>
    <row r="103" spans="2:74" x14ac:dyDescent="0.3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R103" si="354">R103+1</f>
        <v>2</v>
      </c>
      <c r="T103" s="50">
        <f t="shared" si="354"/>
        <v>3</v>
      </c>
      <c r="U103" s="50">
        <f t="shared" si="354"/>
        <v>4</v>
      </c>
      <c r="V103" s="50">
        <f t="shared" si="354"/>
        <v>5</v>
      </c>
      <c r="W103" s="50">
        <f t="shared" si="354"/>
        <v>6</v>
      </c>
      <c r="X103" s="50">
        <f t="shared" si="354"/>
        <v>7</v>
      </c>
      <c r="Y103" s="50">
        <f t="shared" si="354"/>
        <v>8</v>
      </c>
      <c r="Z103" s="50">
        <f t="shared" si="354"/>
        <v>9</v>
      </c>
      <c r="AA103" s="50">
        <f t="shared" si="354"/>
        <v>10</v>
      </c>
      <c r="AB103" s="50">
        <f t="shared" si="354"/>
        <v>11</v>
      </c>
      <c r="AC103" s="50">
        <f t="shared" si="354"/>
        <v>12</v>
      </c>
      <c r="AD103" s="50">
        <f t="shared" si="354"/>
        <v>13</v>
      </c>
      <c r="AE103" s="50">
        <f t="shared" si="354"/>
        <v>14</v>
      </c>
      <c r="AF103" s="50">
        <f t="shared" si="354"/>
        <v>15</v>
      </c>
      <c r="AG103" s="50">
        <f t="shared" si="354"/>
        <v>16</v>
      </c>
      <c r="AH103" s="50">
        <f t="shared" si="354"/>
        <v>17</v>
      </c>
      <c r="AI103" s="50">
        <f t="shared" si="354"/>
        <v>18</v>
      </c>
      <c r="AJ103" s="50">
        <f t="shared" si="354"/>
        <v>19</v>
      </c>
      <c r="AK103" s="50">
        <f t="shared" si="354"/>
        <v>20</v>
      </c>
      <c r="AL103" s="50">
        <f t="shared" si="354"/>
        <v>21</v>
      </c>
      <c r="AM103" s="50">
        <f t="shared" si="354"/>
        <v>22</v>
      </c>
      <c r="AN103" s="50">
        <f t="shared" si="354"/>
        <v>23</v>
      </c>
      <c r="AO103" s="50">
        <f t="shared" si="354"/>
        <v>24</v>
      </c>
      <c r="AP103" s="50">
        <f t="shared" si="354"/>
        <v>25</v>
      </c>
      <c r="AQ103" s="50">
        <f t="shared" si="354"/>
        <v>26</v>
      </c>
      <c r="AR103" s="50">
        <f t="shared" si="354"/>
        <v>27</v>
      </c>
    </row>
    <row r="104" spans="2:74" x14ac:dyDescent="0.3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v>4246830.498211002</v>
      </c>
      <c r="AO104" s="21">
        <v>4257654.1883079987</v>
      </c>
      <c r="AP104" s="21">
        <v>4269083.1095359996</v>
      </c>
      <c r="AQ104" s="21">
        <v>4405682.5225340007</v>
      </c>
      <c r="AR104" s="21">
        <f>SUM('Capa Final'!$N$37:$N$38)+SUM('Capa Final'!$N$46:$N$47)</f>
        <v>4535267.456778001</v>
      </c>
      <c r="AS104" s="46"/>
    </row>
    <row r="105" spans="2:74" x14ac:dyDescent="0.3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v>188568.598948</v>
      </c>
      <c r="AO105" s="21">
        <v>145828.22023199999</v>
      </c>
      <c r="AP105" s="21">
        <v>71312.932229999991</v>
      </c>
      <c r="AQ105" s="21">
        <v>148467.59218399998</v>
      </c>
      <c r="AR105" s="21">
        <f>'Capa Final'!$N$37+'Capa Final'!$N$46</f>
        <v>141573.2205</v>
      </c>
      <c r="AS105" s="46"/>
    </row>
    <row r="106" spans="2:74" x14ac:dyDescent="0.3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355">X104/$B$15</f>
        <v>6.6698870567576648E-3</v>
      </c>
      <c r="Y106" s="47">
        <f t="shared" si="355"/>
        <v>1.0843428583943202E-2</v>
      </c>
      <c r="Z106" s="47">
        <f t="shared" si="355"/>
        <v>1.4695662085907986E-2</v>
      </c>
      <c r="AA106" s="47">
        <f t="shared" si="355"/>
        <v>1.4155079031436096E-2</v>
      </c>
      <c r="AB106" s="47">
        <f t="shared" si="355"/>
        <v>1.8145672345430228E-2</v>
      </c>
      <c r="AC106" s="47">
        <f t="shared" si="355"/>
        <v>2.0767469058194064E-2</v>
      </c>
      <c r="AD106" s="47">
        <f t="shared" ref="AD106:AE106" si="356">AD104/$B$15</f>
        <v>2.4038016088618424E-2</v>
      </c>
      <c r="AE106" s="47">
        <f t="shared" si="356"/>
        <v>2.5751747910187636E-2</v>
      </c>
      <c r="AF106" s="47">
        <f t="shared" ref="AF106:AG106" si="357">AF104/$B$15</f>
        <v>2.7248621050593648E-2</v>
      </c>
      <c r="AG106" s="47">
        <f t="shared" si="357"/>
        <v>2.9119785553657518E-2</v>
      </c>
      <c r="AH106" s="47">
        <f t="shared" ref="AH106:AI106" si="358">AH104/$B$15</f>
        <v>3.084530260813248E-2</v>
      </c>
      <c r="AI106" s="47">
        <f t="shared" si="358"/>
        <v>3.2114259198156823E-2</v>
      </c>
      <c r="AJ106" s="47">
        <f t="shared" ref="AJ106:AK106" si="359">AJ104/$B$15</f>
        <v>3.2903937519020605E-2</v>
      </c>
      <c r="AK106" s="47">
        <f t="shared" si="359"/>
        <v>3.3778177385213576E-2</v>
      </c>
      <c r="AL106" s="47">
        <f t="shared" ref="AL106:AM106" si="360">AL104/$B$15</f>
        <v>3.5139547208532816E-2</v>
      </c>
      <c r="AM106" s="47">
        <f t="shared" si="360"/>
        <v>3.6622251051876026E-2</v>
      </c>
      <c r="AN106" s="47">
        <f t="shared" ref="AN106:AO106" si="361">AN104/$B$15</f>
        <v>3.4253984682711777E-2</v>
      </c>
      <c r="AO106" s="47">
        <f t="shared" si="361"/>
        <v>3.4341286145520129E-2</v>
      </c>
      <c r="AP106" s="47">
        <f t="shared" ref="AP106:AQ106" si="362">AP104/$B$15</f>
        <v>3.4433469267226721E-2</v>
      </c>
      <c r="AQ106" s="47">
        <f t="shared" si="362"/>
        <v>3.5535249571967409E-2</v>
      </c>
      <c r="AR106" s="47">
        <f t="shared" ref="AR106" si="363">AR104/$B$15</f>
        <v>3.6580452660382186E-2</v>
      </c>
      <c r="AS106" s="46"/>
    </row>
    <row r="107" spans="2:74" x14ac:dyDescent="0.3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364">IF(R106&gt;VLOOKUP(R103,$BT$3:$BV$75,2,0),"Gatilho atingido","Gatilho não atingido")</f>
        <v>#DIV/0!</v>
      </c>
      <c r="S107" s="47" t="e">
        <f t="shared" si="364"/>
        <v>#DIV/0!</v>
      </c>
      <c r="T107" s="47" t="e">
        <f t="shared" si="364"/>
        <v>#DIV/0!</v>
      </c>
      <c r="U107" s="47" t="str">
        <f t="shared" si="364"/>
        <v>Gatilho não atingido</v>
      </c>
      <c r="V107" s="47" t="str">
        <f t="shared" si="364"/>
        <v>Gatilho não atingido</v>
      </c>
      <c r="W107" s="47" t="str">
        <f t="shared" si="364"/>
        <v>Gatilho não atingido</v>
      </c>
      <c r="X107" s="47" t="str">
        <f t="shared" si="364"/>
        <v>Gatilho não atingido</v>
      </c>
      <c r="Y107" s="47" t="str">
        <f t="shared" si="364"/>
        <v>Gatilho não atingido</v>
      </c>
      <c r="Z107" s="47" t="str">
        <f t="shared" si="364"/>
        <v>Gatilho não atingido</v>
      </c>
      <c r="AA107" s="47" t="str">
        <f t="shared" si="364"/>
        <v>Gatilho não atingido</v>
      </c>
      <c r="AB107" s="47" t="str">
        <f t="shared" si="364"/>
        <v>Gatilho não atingido</v>
      </c>
      <c r="AC107" s="47" t="str">
        <f t="shared" ref="AC107:AD107" si="365">IF(AC106&gt;VLOOKUP(AC103,$BT$3:$BV$75,2,0),"Gatilho atingido","Gatilho não atingido")</f>
        <v>Gatilho não atingido</v>
      </c>
      <c r="AD107" s="47" t="str">
        <f t="shared" si="365"/>
        <v>Gatilho não atingido</v>
      </c>
      <c r="AE107" s="47" t="str">
        <f t="shared" ref="AE107:AF107" si="366">IF(AE106&gt;VLOOKUP(AE103,$BT$3:$BV$75,2,0),"Gatilho atingido","Gatilho não atingido")</f>
        <v>Gatilho não atingido</v>
      </c>
      <c r="AF107" s="47" t="str">
        <f t="shared" si="366"/>
        <v>Gatilho não atingido</v>
      </c>
      <c r="AG107" s="47" t="str">
        <f t="shared" ref="AG107:AH107" si="367">IF(AG106&gt;VLOOKUP(AG103,$BT$3:$BV$75,2,0),"Gatilho atingido","Gatilho não atingido")</f>
        <v>Gatilho não atingido</v>
      </c>
      <c r="AH107" s="47" t="str">
        <f t="shared" si="367"/>
        <v>Gatilho não atingido</v>
      </c>
      <c r="AI107" s="47" t="str">
        <f t="shared" ref="AI107:AJ107" si="368">IF(AI106&gt;VLOOKUP(AI103,$BT$3:$BV$75,2,0),"Gatilho atingido","Gatilho não atingido")</f>
        <v>Gatilho não atingido</v>
      </c>
      <c r="AJ107" s="47" t="str">
        <f t="shared" si="368"/>
        <v>Gatilho não atingido</v>
      </c>
      <c r="AK107" s="47" t="str">
        <f t="shared" ref="AK107:AL107" si="369">IF(AK106&gt;VLOOKUP(AK103,$BT$3:$BV$75,2,0),"Gatilho atingido","Gatilho não atingido")</f>
        <v>Gatilho não atingido</v>
      </c>
      <c r="AL107" s="47" t="str">
        <f t="shared" si="369"/>
        <v>Gatilho não atingido</v>
      </c>
      <c r="AM107" s="47" t="str">
        <f t="shared" ref="AM107:AN107" si="370">IF(AM106&gt;VLOOKUP(AM103,$BT$3:$BV$75,2,0),"Gatilho atingido","Gatilho não atingido")</f>
        <v>Gatilho não atingido</v>
      </c>
      <c r="AN107" s="47" t="str">
        <f t="shared" si="370"/>
        <v>Gatilho não atingido</v>
      </c>
      <c r="AO107" s="47" t="str">
        <f t="shared" ref="AO107:AP107" si="371">IF(AO106&gt;VLOOKUP(AO103,$BT$3:$BV$75,2,0),"Gatilho atingido","Gatilho não atingido")</f>
        <v>Gatilho não atingido</v>
      </c>
      <c r="AP107" s="47" t="str">
        <f t="shared" si="371"/>
        <v>Gatilho não atingido</v>
      </c>
      <c r="AQ107" s="47" t="str">
        <f t="shared" ref="AQ107:AR107" si="372">IF(AQ106&gt;VLOOKUP(AQ103,$BT$3:$BV$75,2,0),"Gatilho atingido","Gatilho não atingido")</f>
        <v>Gatilho não atingido</v>
      </c>
      <c r="AR107" s="47" t="str">
        <f t="shared" si="372"/>
        <v>Gatilho não atingido</v>
      </c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</row>
    <row r="108" spans="2:74" x14ac:dyDescent="0.3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373">IF(R106&gt;VLOOKUP(R103,$BT$3:$BV$75,3,0),"Gatilho atingido","Gatilho não atingido")</f>
        <v>#DIV/0!</v>
      </c>
      <c r="S108" s="47" t="e">
        <f t="shared" si="373"/>
        <v>#DIV/0!</v>
      </c>
      <c r="T108" s="47" t="e">
        <f t="shared" si="373"/>
        <v>#DIV/0!</v>
      </c>
      <c r="U108" s="47" t="str">
        <f t="shared" si="373"/>
        <v>Gatilho não atingido</v>
      </c>
      <c r="V108" s="47" t="str">
        <f t="shared" si="373"/>
        <v>Gatilho não atingido</v>
      </c>
      <c r="W108" s="47" t="str">
        <f t="shared" si="373"/>
        <v>Gatilho não atingido</v>
      </c>
      <c r="X108" s="47" t="str">
        <f t="shared" si="373"/>
        <v>Gatilho não atingido</v>
      </c>
      <c r="Y108" s="47" t="str">
        <f t="shared" si="373"/>
        <v>Gatilho não atingido</v>
      </c>
      <c r="Z108" s="47" t="str">
        <f t="shared" si="373"/>
        <v>Gatilho não atingido</v>
      </c>
      <c r="AA108" s="47" t="str">
        <f t="shared" si="373"/>
        <v>Gatilho não atingido</v>
      </c>
      <c r="AB108" s="47" t="str">
        <f t="shared" si="373"/>
        <v>Gatilho não atingido</v>
      </c>
      <c r="AC108" s="47" t="str">
        <f t="shared" ref="AC108:AD108" si="374">IF(AC106&gt;VLOOKUP(AC103,$BT$3:$BV$75,3,0),"Gatilho atingido","Gatilho não atingido")</f>
        <v>Gatilho não atingido</v>
      </c>
      <c r="AD108" s="47" t="str">
        <f t="shared" si="374"/>
        <v>Gatilho não atingido</v>
      </c>
      <c r="AE108" s="47" t="str">
        <f t="shared" ref="AE108:AF108" si="375">IF(AE106&gt;VLOOKUP(AE103,$BT$3:$BV$75,3,0),"Gatilho atingido","Gatilho não atingido")</f>
        <v>Gatilho não atingido</v>
      </c>
      <c r="AF108" s="47" t="str">
        <f t="shared" si="375"/>
        <v>Gatilho não atingido</v>
      </c>
      <c r="AG108" s="47" t="str">
        <f t="shared" ref="AG108:AH108" si="376">IF(AG106&gt;VLOOKUP(AG103,$BT$3:$BV$75,3,0),"Gatilho atingido","Gatilho não atingido")</f>
        <v>Gatilho não atingido</v>
      </c>
      <c r="AH108" s="47" t="str">
        <f t="shared" si="376"/>
        <v>Gatilho não atingido</v>
      </c>
      <c r="AI108" s="47" t="str">
        <f t="shared" ref="AI108:AJ108" si="377">IF(AI106&gt;VLOOKUP(AI103,$BT$3:$BV$75,3,0),"Gatilho atingido","Gatilho não atingido")</f>
        <v>Gatilho não atingido</v>
      </c>
      <c r="AJ108" s="47" t="str">
        <f t="shared" si="377"/>
        <v>Gatilho não atingido</v>
      </c>
      <c r="AK108" s="47" t="str">
        <f t="shared" ref="AK108:AL108" si="378">IF(AK106&gt;VLOOKUP(AK103,$BT$3:$BV$75,3,0),"Gatilho atingido","Gatilho não atingido")</f>
        <v>Gatilho não atingido</v>
      </c>
      <c r="AL108" s="47" t="str">
        <f t="shared" si="378"/>
        <v>Gatilho não atingido</v>
      </c>
      <c r="AM108" s="47" t="str">
        <f t="shared" ref="AM108:AN108" si="379">IF(AM106&gt;VLOOKUP(AM103,$BT$3:$BV$75,3,0),"Gatilho atingido","Gatilho não atingido")</f>
        <v>Gatilho não atingido</v>
      </c>
      <c r="AN108" s="47" t="str">
        <f t="shared" si="379"/>
        <v>Gatilho não atingido</v>
      </c>
      <c r="AO108" s="47" t="str">
        <f t="shared" ref="AO108:AP108" si="380">IF(AO106&gt;VLOOKUP(AO103,$BT$3:$BV$75,3,0),"Gatilho atingido","Gatilho não atingido")</f>
        <v>Gatilho não atingido</v>
      </c>
      <c r="AP108" s="47" t="str">
        <f t="shared" si="380"/>
        <v>Gatilho não atingido</v>
      </c>
      <c r="AQ108" s="47" t="str">
        <f t="shared" ref="AQ108:AR108" si="381">IF(AQ106&gt;VLOOKUP(AQ103,$BT$3:$BV$75,3,0),"Gatilho atingido","Gatilho não atingido")</f>
        <v>Gatilho não atingido</v>
      </c>
      <c r="AR108" s="47" t="str">
        <f t="shared" si="381"/>
        <v>Gatilho não atingido</v>
      </c>
    </row>
    <row r="110" spans="2:74" x14ac:dyDescent="0.3">
      <c r="F110" s="13"/>
      <c r="G110" s="98" t="s">
        <v>116</v>
      </c>
      <c r="H110" s="98"/>
      <c r="I110" s="98"/>
      <c r="J110" s="98"/>
      <c r="K110" s="98"/>
      <c r="L110" s="98"/>
      <c r="M110" s="98"/>
      <c r="N110" s="98"/>
      <c r="O110" s="98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</row>
    <row r="111" spans="2:74" x14ac:dyDescent="0.3">
      <c r="F111" s="38" t="s">
        <v>181</v>
      </c>
      <c r="G111" s="39">
        <v>43770</v>
      </c>
      <c r="H111" s="39">
        <f t="shared" ref="H111" si="382">EDATE(G111,1)</f>
        <v>43800</v>
      </c>
      <c r="I111" s="39">
        <f t="shared" ref="I111" si="383">EDATE(H111,1)</f>
        <v>43831</v>
      </c>
      <c r="J111" s="39">
        <f t="shared" ref="J111" si="384">EDATE(I111,1)</f>
        <v>43862</v>
      </c>
      <c r="K111" s="39">
        <f t="shared" ref="K111" si="385">EDATE(J111,1)</f>
        <v>43891</v>
      </c>
      <c r="L111" s="39">
        <f t="shared" ref="L111" si="386">EDATE(K111,1)</f>
        <v>43922</v>
      </c>
      <c r="M111" s="39">
        <f t="shared" ref="M111" si="387">EDATE(L111,1)</f>
        <v>43952</v>
      </c>
      <c r="N111" s="39">
        <f t="shared" ref="N111" si="388">EDATE(M111,1)</f>
        <v>43983</v>
      </c>
      <c r="O111" s="39">
        <f t="shared" ref="O111" si="389">EDATE(N111,1)</f>
        <v>44013</v>
      </c>
      <c r="P111" s="39">
        <f t="shared" ref="P111" si="390">EDATE(O111,1)</f>
        <v>44044</v>
      </c>
      <c r="Q111" s="39">
        <f t="shared" ref="Q111" si="391">EDATE(P111,1)</f>
        <v>44075</v>
      </c>
      <c r="R111" s="39">
        <f t="shared" ref="R111" si="392">EDATE(Q111,1)</f>
        <v>44105</v>
      </c>
      <c r="S111" s="39">
        <f t="shared" ref="S111" si="393">EDATE(R111,1)</f>
        <v>44136</v>
      </c>
      <c r="T111" s="39">
        <f t="shared" ref="T111" si="394">EDATE(S111,1)</f>
        <v>44166</v>
      </c>
      <c r="U111" s="39">
        <f t="shared" ref="U111" si="395">EDATE(T111,1)</f>
        <v>44197</v>
      </c>
      <c r="V111" s="39">
        <f t="shared" ref="V111" si="396">EDATE(U111,1)</f>
        <v>44228</v>
      </c>
      <c r="W111" s="39">
        <f t="shared" ref="W111" si="397">EDATE(V111,1)</f>
        <v>44256</v>
      </c>
      <c r="X111" s="39">
        <f t="shared" ref="X111:AR111" si="398">EDATE(W111,1)</f>
        <v>44287</v>
      </c>
      <c r="Y111" s="39">
        <f t="shared" si="398"/>
        <v>44317</v>
      </c>
      <c r="Z111" s="39">
        <f t="shared" si="398"/>
        <v>44348</v>
      </c>
      <c r="AA111" s="39">
        <f t="shared" si="398"/>
        <v>44378</v>
      </c>
      <c r="AB111" s="39">
        <f t="shared" si="398"/>
        <v>44409</v>
      </c>
      <c r="AC111" s="39">
        <f t="shared" si="398"/>
        <v>44440</v>
      </c>
      <c r="AD111" s="39">
        <f t="shared" si="398"/>
        <v>44470</v>
      </c>
      <c r="AE111" s="39">
        <f t="shared" si="398"/>
        <v>44501</v>
      </c>
      <c r="AF111" s="39">
        <f t="shared" si="398"/>
        <v>44531</v>
      </c>
      <c r="AG111" s="39">
        <f t="shared" si="398"/>
        <v>44562</v>
      </c>
      <c r="AH111" s="39">
        <f t="shared" si="398"/>
        <v>44593</v>
      </c>
      <c r="AI111" s="39">
        <f t="shared" si="398"/>
        <v>44621</v>
      </c>
      <c r="AJ111" s="39">
        <f t="shared" si="398"/>
        <v>44652</v>
      </c>
      <c r="AK111" s="39">
        <f t="shared" si="398"/>
        <v>44682</v>
      </c>
      <c r="AL111" s="39">
        <f t="shared" si="398"/>
        <v>44713</v>
      </c>
      <c r="AM111" s="39">
        <f t="shared" si="398"/>
        <v>44743</v>
      </c>
      <c r="AN111" s="39">
        <f t="shared" si="398"/>
        <v>44774</v>
      </c>
      <c r="AO111" s="39">
        <f t="shared" si="398"/>
        <v>44805</v>
      </c>
      <c r="AP111" s="39">
        <f t="shared" si="398"/>
        <v>44835</v>
      </c>
      <c r="AQ111" s="39">
        <f t="shared" si="398"/>
        <v>44866</v>
      </c>
      <c r="AR111" s="39">
        <f t="shared" si="398"/>
        <v>44896</v>
      </c>
    </row>
    <row r="112" spans="2:74" x14ac:dyDescent="0.3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399">S112+1</f>
        <v>2</v>
      </c>
      <c r="U112" s="50">
        <f t="shared" ref="U112" si="400">T112+1</f>
        <v>3</v>
      </c>
      <c r="V112" s="50">
        <f t="shared" ref="V112" si="401">U112+1</f>
        <v>4</v>
      </c>
      <c r="W112" s="50">
        <f t="shared" ref="W112" si="402">V112+1</f>
        <v>5</v>
      </c>
      <c r="X112" s="50">
        <f t="shared" ref="X112:AR112" si="403">W112+1</f>
        <v>6</v>
      </c>
      <c r="Y112" s="50">
        <f t="shared" si="403"/>
        <v>7</v>
      </c>
      <c r="Z112" s="50">
        <f t="shared" si="403"/>
        <v>8</v>
      </c>
      <c r="AA112" s="50">
        <f t="shared" si="403"/>
        <v>9</v>
      </c>
      <c r="AB112" s="50">
        <f t="shared" si="403"/>
        <v>10</v>
      </c>
      <c r="AC112" s="50">
        <f t="shared" si="403"/>
        <v>11</v>
      </c>
      <c r="AD112" s="50">
        <f t="shared" si="403"/>
        <v>12</v>
      </c>
      <c r="AE112" s="50">
        <f t="shared" si="403"/>
        <v>13</v>
      </c>
      <c r="AF112" s="50">
        <f t="shared" si="403"/>
        <v>14</v>
      </c>
      <c r="AG112" s="50">
        <f t="shared" si="403"/>
        <v>15</v>
      </c>
      <c r="AH112" s="50">
        <f t="shared" si="403"/>
        <v>16</v>
      </c>
      <c r="AI112" s="50">
        <f t="shared" si="403"/>
        <v>17</v>
      </c>
      <c r="AJ112" s="50">
        <f t="shared" si="403"/>
        <v>18</v>
      </c>
      <c r="AK112" s="50">
        <f t="shared" si="403"/>
        <v>19</v>
      </c>
      <c r="AL112" s="50">
        <f t="shared" si="403"/>
        <v>20</v>
      </c>
      <c r="AM112" s="50">
        <f t="shared" si="403"/>
        <v>21</v>
      </c>
      <c r="AN112" s="50">
        <f t="shared" si="403"/>
        <v>22</v>
      </c>
      <c r="AO112" s="50">
        <f t="shared" si="403"/>
        <v>23</v>
      </c>
      <c r="AP112" s="50">
        <f t="shared" si="403"/>
        <v>24</v>
      </c>
      <c r="AQ112" s="50">
        <f t="shared" si="403"/>
        <v>25</v>
      </c>
      <c r="AR112" s="50">
        <f t="shared" si="403"/>
        <v>26</v>
      </c>
      <c r="BU112" s="68"/>
      <c r="BV112" s="68"/>
    </row>
    <row r="113" spans="2:74" x14ac:dyDescent="0.3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v>897676.97383199981</v>
      </c>
      <c r="AO113" s="21">
        <v>874732.82199299987</v>
      </c>
      <c r="AP113" s="21">
        <v>872679.1814</v>
      </c>
      <c r="AQ113" s="21">
        <v>889986.90107299993</v>
      </c>
      <c r="AR113" s="21">
        <f>SUM('Capa Final'!$O$37:$O$38)+SUM('Capa Final'!$O$46:$O$47)</f>
        <v>880149.6220819999</v>
      </c>
      <c r="AS113" s="46"/>
    </row>
    <row r="114" spans="2:74" x14ac:dyDescent="0.3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v>13341.290145000001</v>
      </c>
      <c r="AO114" s="21">
        <v>16025</v>
      </c>
      <c r="AP114" s="21">
        <v>0</v>
      </c>
      <c r="AQ114" s="21">
        <v>14511.23459</v>
      </c>
      <c r="AR114" s="21">
        <f>'Capa Final'!$O$37+'Capa Final'!$O$46</f>
        <v>0</v>
      </c>
      <c r="AS114" s="46"/>
    </row>
    <row r="115" spans="2:74" x14ac:dyDescent="0.3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404">U113/$B$16</f>
        <v>2.0143336872226751E-3</v>
      </c>
      <c r="V115" s="47">
        <f t="shared" si="404"/>
        <v>2.0366769857253723E-3</v>
      </c>
      <c r="W115" s="47">
        <f t="shared" si="404"/>
        <v>6.9854530982875352E-3</v>
      </c>
      <c r="X115" s="47">
        <f t="shared" si="404"/>
        <v>4.128179645189866E-3</v>
      </c>
      <c r="Y115" s="47">
        <f t="shared" si="404"/>
        <v>7.0519011445316186E-3</v>
      </c>
      <c r="Z115" s="47">
        <f t="shared" si="404"/>
        <v>7.6163602779644145E-3</v>
      </c>
      <c r="AA115" s="47">
        <f t="shared" ref="AA115:AB115" si="405">AA113/$B$16</f>
        <v>1.1164296923180017E-2</v>
      </c>
      <c r="AB115" s="47">
        <f t="shared" si="405"/>
        <v>1.4036536088945147E-2</v>
      </c>
      <c r="AC115" s="47">
        <f t="shared" ref="AC115:AD115" si="406">AC113/$B$16</f>
        <v>1.8470113730723551E-2</v>
      </c>
      <c r="AD115" s="47">
        <f t="shared" si="406"/>
        <v>2.199958160954623E-2</v>
      </c>
      <c r="AE115" s="47">
        <f t="shared" ref="AE115:AF115" si="407">AE113/$B$16</f>
        <v>2.1662592467683317E-2</v>
      </c>
      <c r="AF115" s="47">
        <f t="shared" si="407"/>
        <v>2.4789470099583939E-2</v>
      </c>
      <c r="AG115" s="47">
        <f t="shared" ref="AG115:AH115" si="408">AG113/$B$16</f>
        <v>2.8980585685134893E-2</v>
      </c>
      <c r="AH115" s="47">
        <f t="shared" si="408"/>
        <v>2.9109546772868509E-2</v>
      </c>
      <c r="AI115" s="47">
        <f t="shared" ref="AI115:AJ115" si="409">AI113/$B$16</f>
        <v>2.9795939210655702E-2</v>
      </c>
      <c r="AJ115" s="47">
        <f t="shared" si="409"/>
        <v>3.1819006137942182E-2</v>
      </c>
      <c r="AK115" s="47">
        <f t="shared" ref="AK115:AL115" si="410">AK113/$B$16</f>
        <v>3.2019413709986393E-2</v>
      </c>
      <c r="AL115" s="47">
        <f t="shared" si="410"/>
        <v>3.3561251516312514E-2</v>
      </c>
      <c r="AM115" s="47">
        <f t="shared" ref="AM115:AN115" si="411">AM113/$B$16</f>
        <v>3.4519585237427264E-2</v>
      </c>
      <c r="AN115" s="47">
        <f t="shared" si="411"/>
        <v>3.4691137917524553E-2</v>
      </c>
      <c r="AO115" s="47">
        <f t="shared" ref="AO115:AP115" si="412">AO113/$B$16</f>
        <v>3.3804450658020076E-2</v>
      </c>
      <c r="AP115" s="47">
        <f t="shared" si="412"/>
        <v>3.3725086776443987E-2</v>
      </c>
      <c r="AQ115" s="47">
        <f t="shared" ref="AQ115:AR115" si="413">AQ113/$B$16</f>
        <v>3.4393951532605438E-2</v>
      </c>
      <c r="AR115" s="47">
        <f t="shared" si="413"/>
        <v>3.4013785379124695E-2</v>
      </c>
    </row>
    <row r="116" spans="2:74" x14ac:dyDescent="0.3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414">IF(S115&gt;VLOOKUP(S112,$BT$3:$BV$75,2,0),"Gatilho atingido","Gatilho não atingido")</f>
        <v>#DIV/0!</v>
      </c>
      <c r="T116" s="47" t="e">
        <f t="shared" si="414"/>
        <v>#DIV/0!</v>
      </c>
      <c r="U116" s="47" t="str">
        <f t="shared" si="414"/>
        <v>Gatilho não atingido</v>
      </c>
      <c r="V116" s="47" t="str">
        <f t="shared" si="414"/>
        <v>Gatilho não atingido</v>
      </c>
      <c r="W116" s="47" t="str">
        <f t="shared" si="414"/>
        <v>Gatilho não atingido</v>
      </c>
      <c r="X116" s="47" t="str">
        <f t="shared" si="414"/>
        <v>Gatilho não atingido</v>
      </c>
      <c r="Y116" s="47" t="str">
        <f t="shared" si="414"/>
        <v>Gatilho não atingido</v>
      </c>
      <c r="Z116" s="47" t="str">
        <f t="shared" si="414"/>
        <v>Gatilho não atingido</v>
      </c>
      <c r="AA116" s="47" t="str">
        <f t="shared" si="414"/>
        <v>Gatilho não atingido</v>
      </c>
      <c r="AB116" s="47" t="str">
        <f t="shared" si="414"/>
        <v>Gatilho não atingido</v>
      </c>
      <c r="AC116" s="47" t="str">
        <f t="shared" ref="AC116:AD116" si="415">IF(AC115&gt;VLOOKUP(AC112,$BT$3:$BV$75,2,0),"Gatilho atingido","Gatilho não atingido")</f>
        <v>Gatilho não atingido</v>
      </c>
      <c r="AD116" s="47" t="str">
        <f t="shared" si="415"/>
        <v>Gatilho não atingido</v>
      </c>
      <c r="AE116" s="47" t="str">
        <f t="shared" ref="AE116:AF116" si="416">IF(AE115&gt;VLOOKUP(AE112,$BT$3:$BV$75,2,0),"Gatilho atingido","Gatilho não atingido")</f>
        <v>Gatilho não atingido</v>
      </c>
      <c r="AF116" s="47" t="str">
        <f t="shared" si="416"/>
        <v>Gatilho não atingido</v>
      </c>
      <c r="AG116" s="47" t="str">
        <f t="shared" ref="AG116:AH116" si="417">IF(AG115&gt;VLOOKUP(AG112,$BT$3:$BV$75,2,0),"Gatilho atingido","Gatilho não atingido")</f>
        <v>Gatilho não atingido</v>
      </c>
      <c r="AH116" s="47" t="str">
        <f t="shared" si="417"/>
        <v>Gatilho não atingido</v>
      </c>
      <c r="AI116" s="47" t="str">
        <f t="shared" ref="AI116:AJ116" si="418">IF(AI115&gt;VLOOKUP(AI112,$BT$3:$BV$75,2,0),"Gatilho atingido","Gatilho não atingido")</f>
        <v>Gatilho não atingido</v>
      </c>
      <c r="AJ116" s="47" t="str">
        <f t="shared" si="418"/>
        <v>Gatilho não atingido</v>
      </c>
      <c r="AK116" s="47" t="str">
        <f t="shared" ref="AK116:AL116" si="419">IF(AK115&gt;VLOOKUP(AK112,$BT$3:$BV$75,2,0),"Gatilho atingido","Gatilho não atingido")</f>
        <v>Gatilho não atingido</v>
      </c>
      <c r="AL116" s="47" t="str">
        <f t="shared" si="419"/>
        <v>Gatilho não atingido</v>
      </c>
      <c r="AM116" s="47" t="str">
        <f t="shared" ref="AM116:AN116" si="420">IF(AM115&gt;VLOOKUP(AM112,$BT$3:$BV$75,2,0),"Gatilho atingido","Gatilho não atingido")</f>
        <v>Gatilho não atingido</v>
      </c>
      <c r="AN116" s="47" t="str">
        <f t="shared" si="420"/>
        <v>Gatilho não atingido</v>
      </c>
      <c r="AO116" s="47" t="str">
        <f t="shared" ref="AO116:AP116" si="421">IF(AO115&gt;VLOOKUP(AO112,$BT$3:$BV$75,2,0),"Gatilho atingido","Gatilho não atingido")</f>
        <v>Gatilho não atingido</v>
      </c>
      <c r="AP116" s="47" t="str">
        <f t="shared" si="421"/>
        <v>Gatilho não atingido</v>
      </c>
      <c r="AQ116" s="47" t="str">
        <f t="shared" ref="AQ116:AR116" si="422">IF(AQ115&gt;VLOOKUP(AQ112,$BT$3:$BV$75,2,0),"Gatilho atingido","Gatilho não atingido")</f>
        <v>Gatilho não atingido</v>
      </c>
      <c r="AR116" s="47" t="str">
        <f t="shared" si="422"/>
        <v>Gatilho não atingido</v>
      </c>
    </row>
    <row r="117" spans="2:74" x14ac:dyDescent="0.3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423">IF(S115&gt;VLOOKUP(S112,$BT$3:$BV$75,3,0),"Gatilho atingido","Gatilho não atingido")</f>
        <v>#DIV/0!</v>
      </c>
      <c r="T117" s="47" t="e">
        <f t="shared" si="423"/>
        <v>#DIV/0!</v>
      </c>
      <c r="U117" s="47" t="str">
        <f t="shared" si="423"/>
        <v>Gatilho não atingido</v>
      </c>
      <c r="V117" s="47" t="str">
        <f t="shared" si="423"/>
        <v>Gatilho não atingido</v>
      </c>
      <c r="W117" s="47" t="str">
        <f t="shared" si="423"/>
        <v>Gatilho não atingido</v>
      </c>
      <c r="X117" s="47" t="str">
        <f t="shared" si="423"/>
        <v>Gatilho não atingido</v>
      </c>
      <c r="Y117" s="47" t="str">
        <f t="shared" si="423"/>
        <v>Gatilho não atingido</v>
      </c>
      <c r="Z117" s="47" t="str">
        <f t="shared" si="423"/>
        <v>Gatilho não atingido</v>
      </c>
      <c r="AA117" s="47" t="str">
        <f t="shared" si="423"/>
        <v>Gatilho não atingido</v>
      </c>
      <c r="AB117" s="47" t="str">
        <f t="shared" si="423"/>
        <v>Gatilho não atingido</v>
      </c>
      <c r="AC117" s="47" t="str">
        <f t="shared" ref="AC117:AD117" si="424">IF(AC115&gt;VLOOKUP(AC112,$BT$3:$BV$75,3,0),"Gatilho atingido","Gatilho não atingido")</f>
        <v>Gatilho não atingido</v>
      </c>
      <c r="AD117" s="47" t="str">
        <f t="shared" si="424"/>
        <v>Gatilho não atingido</v>
      </c>
      <c r="AE117" s="47" t="str">
        <f t="shared" ref="AE117:AF117" si="425">IF(AE115&gt;VLOOKUP(AE112,$BT$3:$BV$75,3,0),"Gatilho atingido","Gatilho não atingido")</f>
        <v>Gatilho não atingido</v>
      </c>
      <c r="AF117" s="47" t="str">
        <f t="shared" si="425"/>
        <v>Gatilho não atingido</v>
      </c>
      <c r="AG117" s="47" t="str">
        <f t="shared" ref="AG117:AH117" si="426">IF(AG115&gt;VLOOKUP(AG112,$BT$3:$BV$75,3,0),"Gatilho atingido","Gatilho não atingido")</f>
        <v>Gatilho não atingido</v>
      </c>
      <c r="AH117" s="47" t="str">
        <f t="shared" si="426"/>
        <v>Gatilho não atingido</v>
      </c>
      <c r="AI117" s="47" t="str">
        <f t="shared" ref="AI117:AJ117" si="427">IF(AI115&gt;VLOOKUP(AI112,$BT$3:$BV$75,3,0),"Gatilho atingido","Gatilho não atingido")</f>
        <v>Gatilho não atingido</v>
      </c>
      <c r="AJ117" s="47" t="str">
        <f t="shared" si="427"/>
        <v>Gatilho não atingido</v>
      </c>
      <c r="AK117" s="47" t="str">
        <f t="shared" ref="AK117:AL117" si="428">IF(AK115&gt;VLOOKUP(AK112,$BT$3:$BV$75,3,0),"Gatilho atingido","Gatilho não atingido")</f>
        <v>Gatilho não atingido</v>
      </c>
      <c r="AL117" s="47" t="str">
        <f t="shared" si="428"/>
        <v>Gatilho não atingido</v>
      </c>
      <c r="AM117" s="47" t="str">
        <f t="shared" ref="AM117:AN117" si="429">IF(AM115&gt;VLOOKUP(AM112,$BT$3:$BV$75,3,0),"Gatilho atingido","Gatilho não atingido")</f>
        <v>Gatilho não atingido</v>
      </c>
      <c r="AN117" s="47" t="str">
        <f t="shared" si="429"/>
        <v>Gatilho não atingido</v>
      </c>
      <c r="AO117" s="47" t="str">
        <f t="shared" ref="AO117:AP117" si="430">IF(AO115&gt;VLOOKUP(AO112,$BT$3:$BV$75,3,0),"Gatilho atingido","Gatilho não atingido")</f>
        <v>Gatilho não atingido</v>
      </c>
      <c r="AP117" s="47" t="str">
        <f t="shared" si="430"/>
        <v>Gatilho não atingido</v>
      </c>
      <c r="AQ117" s="47" t="str">
        <f t="shared" ref="AQ117:AR117" si="431">IF(AQ115&gt;VLOOKUP(AQ112,$BT$3:$BV$75,3,0),"Gatilho atingido","Gatilho não atingido")</f>
        <v>Gatilho não atingido</v>
      </c>
      <c r="AR117" s="47" t="str">
        <f t="shared" si="431"/>
        <v>Gatilho não atingido</v>
      </c>
    </row>
    <row r="118" spans="2:74" x14ac:dyDescent="0.3">
      <c r="B118" s="43"/>
      <c r="C118" s="78"/>
      <c r="D118" s="43"/>
      <c r="E118" s="44"/>
      <c r="AS118" s="46"/>
    </row>
    <row r="119" spans="2:74" x14ac:dyDescent="0.3"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</row>
    <row r="124" spans="2:74" x14ac:dyDescent="0.3">
      <c r="BU124" s="68"/>
      <c r="BV124" s="68"/>
    </row>
    <row r="130" spans="2:74" x14ac:dyDescent="0.3">
      <c r="B130" s="43"/>
      <c r="C130" s="78"/>
      <c r="D130" s="43"/>
      <c r="E130" s="44"/>
      <c r="AS130" s="46"/>
    </row>
    <row r="131" spans="2:74" x14ac:dyDescent="0.3"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</row>
    <row r="136" spans="2:74" x14ac:dyDescent="0.3">
      <c r="BU136" s="68"/>
      <c r="BV136" s="68"/>
    </row>
    <row r="142" spans="2:74" x14ac:dyDescent="0.3">
      <c r="B142" s="43"/>
      <c r="C142" s="78"/>
      <c r="D142" s="43"/>
      <c r="E142" s="44"/>
      <c r="AS142" s="46"/>
    </row>
    <row r="143" spans="2:74" x14ac:dyDescent="0.3"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</row>
  </sheetData>
  <mergeCells count="14">
    <mergeCell ref="G110:O110"/>
    <mergeCell ref="G38:O38"/>
    <mergeCell ref="G47:O47"/>
    <mergeCell ref="G56:O56"/>
    <mergeCell ref="BT2:BV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79" priority="816" operator="containsText" text="Gatilho atingido">
      <formula>NOT(ISERROR(SEARCH("Gatilho atingido",H8)))</formula>
    </cfRule>
    <cfRule type="containsText" dxfId="678" priority="817" operator="containsText" text="Gatilho não atingido">
      <formula>NOT(ISERROR(SEARCH("Gatilho não atingido",H8)))</formula>
    </cfRule>
  </conditionalFormatting>
  <conditionalFormatting sqref="I17:O18">
    <cfRule type="containsText" dxfId="677" priority="814" operator="containsText" text="Gatilho atingido">
      <formula>NOT(ISERROR(SEARCH("Gatilho atingido",I17)))</formula>
    </cfRule>
    <cfRule type="containsText" dxfId="676" priority="815" operator="containsText" text="Gatilho não atingido">
      <formula>NOT(ISERROR(SEARCH("Gatilho não atingido",I17)))</formula>
    </cfRule>
  </conditionalFormatting>
  <conditionalFormatting sqref="J26:O27">
    <cfRule type="containsText" dxfId="675" priority="812" operator="containsText" text="Gatilho atingido">
      <formula>NOT(ISERROR(SEARCH("Gatilho atingido",J26)))</formula>
    </cfRule>
    <cfRule type="containsText" dxfId="674" priority="813" operator="containsText" text="Gatilho não atingido">
      <formula>NOT(ISERROR(SEARCH("Gatilho não atingido",J26)))</formula>
    </cfRule>
  </conditionalFormatting>
  <conditionalFormatting sqref="K35:O36">
    <cfRule type="containsText" dxfId="673" priority="810" operator="containsText" text="Gatilho atingido">
      <formula>NOT(ISERROR(SEARCH("Gatilho atingido",K35)))</formula>
    </cfRule>
    <cfRule type="containsText" dxfId="672" priority="811" operator="containsText" text="Gatilho não atingido">
      <formula>NOT(ISERROR(SEARCH("Gatilho não atingido",K35)))</formula>
    </cfRule>
  </conditionalFormatting>
  <conditionalFormatting sqref="L44:O45">
    <cfRule type="containsText" dxfId="671" priority="808" operator="containsText" text="Gatilho atingido">
      <formula>NOT(ISERROR(SEARCH("Gatilho atingido",L44)))</formula>
    </cfRule>
    <cfRule type="containsText" dxfId="670" priority="809" operator="containsText" text="Gatilho não atingido">
      <formula>NOT(ISERROR(SEARCH("Gatilho não atingido",L44)))</formula>
    </cfRule>
  </conditionalFormatting>
  <conditionalFormatting sqref="M53:O54">
    <cfRule type="containsText" dxfId="669" priority="806" operator="containsText" text="Gatilho atingido">
      <formula>NOT(ISERROR(SEARCH("Gatilho atingido",M53)))</formula>
    </cfRule>
    <cfRule type="containsText" dxfId="668" priority="807" operator="containsText" text="Gatilho não atingido">
      <formula>NOT(ISERROR(SEARCH("Gatilho não atingido",M53)))</formula>
    </cfRule>
  </conditionalFormatting>
  <conditionalFormatting sqref="N62:O63">
    <cfRule type="containsText" dxfId="667" priority="804" operator="containsText" text="Gatilho atingido">
      <formula>NOT(ISERROR(SEARCH("Gatilho atingido",N62)))</formula>
    </cfRule>
    <cfRule type="containsText" dxfId="666" priority="805" operator="containsText" text="Gatilho não atingido">
      <formula>NOT(ISERROR(SEARCH("Gatilho não atingido",N62)))</formula>
    </cfRule>
  </conditionalFormatting>
  <conditionalFormatting sqref="O71:O72">
    <cfRule type="containsText" dxfId="665" priority="802" operator="containsText" text="Gatilho atingido">
      <formula>NOT(ISERROR(SEARCH("Gatilho atingido",O71)))</formula>
    </cfRule>
    <cfRule type="containsText" dxfId="664" priority="803" operator="containsText" text="Gatilho não atingido">
      <formula>NOT(ISERROR(SEARCH("Gatilho não atingido",O71)))</formula>
    </cfRule>
  </conditionalFormatting>
  <conditionalFormatting sqref="P8:P9">
    <cfRule type="containsText" dxfId="663" priority="798" operator="containsText" text="Gatilho atingido">
      <formula>NOT(ISERROR(SEARCH("Gatilho atingido",P8)))</formula>
    </cfRule>
    <cfRule type="containsText" dxfId="662" priority="799" operator="containsText" text="Gatilho não atingido">
      <formula>NOT(ISERROR(SEARCH("Gatilho não atingido",P8)))</formula>
    </cfRule>
  </conditionalFormatting>
  <conditionalFormatting sqref="P17:P18">
    <cfRule type="containsText" dxfId="661" priority="796" operator="containsText" text="Gatilho atingido">
      <formula>NOT(ISERROR(SEARCH("Gatilho atingido",P17)))</formula>
    </cfRule>
    <cfRule type="containsText" dxfId="660" priority="797" operator="containsText" text="Gatilho não atingido">
      <formula>NOT(ISERROR(SEARCH("Gatilho não atingido",P17)))</formula>
    </cfRule>
  </conditionalFormatting>
  <conditionalFormatting sqref="P26:P27">
    <cfRule type="containsText" dxfId="659" priority="794" operator="containsText" text="Gatilho atingido">
      <formula>NOT(ISERROR(SEARCH("Gatilho atingido",P26)))</formula>
    </cfRule>
    <cfRule type="containsText" dxfId="658" priority="795" operator="containsText" text="Gatilho não atingido">
      <formula>NOT(ISERROR(SEARCH("Gatilho não atingido",P26)))</formula>
    </cfRule>
  </conditionalFormatting>
  <conditionalFormatting sqref="P35:P36">
    <cfRule type="containsText" dxfId="657" priority="792" operator="containsText" text="Gatilho atingido">
      <formula>NOT(ISERROR(SEARCH("Gatilho atingido",P35)))</formula>
    </cfRule>
    <cfRule type="containsText" dxfId="656" priority="793" operator="containsText" text="Gatilho não atingido">
      <formula>NOT(ISERROR(SEARCH("Gatilho não atingido",P35)))</formula>
    </cfRule>
  </conditionalFormatting>
  <conditionalFormatting sqref="P44:P45">
    <cfRule type="containsText" dxfId="655" priority="790" operator="containsText" text="Gatilho atingido">
      <formula>NOT(ISERROR(SEARCH("Gatilho atingido",P44)))</formula>
    </cfRule>
    <cfRule type="containsText" dxfId="654" priority="791" operator="containsText" text="Gatilho não atingido">
      <formula>NOT(ISERROR(SEARCH("Gatilho não atingido",P44)))</formula>
    </cfRule>
  </conditionalFormatting>
  <conditionalFormatting sqref="P53:P54">
    <cfRule type="containsText" dxfId="653" priority="788" operator="containsText" text="Gatilho atingido">
      <formula>NOT(ISERROR(SEARCH("Gatilho atingido",P53)))</formula>
    </cfRule>
    <cfRule type="containsText" dxfId="652" priority="789" operator="containsText" text="Gatilho não atingido">
      <formula>NOT(ISERROR(SEARCH("Gatilho não atingido",P53)))</formula>
    </cfRule>
  </conditionalFormatting>
  <conditionalFormatting sqref="P62:P63">
    <cfRule type="containsText" dxfId="651" priority="786" operator="containsText" text="Gatilho atingido">
      <formula>NOT(ISERROR(SEARCH("Gatilho atingido",P62)))</formula>
    </cfRule>
    <cfRule type="containsText" dxfId="650" priority="787" operator="containsText" text="Gatilho não atingido">
      <formula>NOT(ISERROR(SEARCH("Gatilho não atingido",P62)))</formula>
    </cfRule>
  </conditionalFormatting>
  <conditionalFormatting sqref="P71:P72">
    <cfRule type="containsText" dxfId="649" priority="784" operator="containsText" text="Gatilho atingido">
      <formula>NOT(ISERROR(SEARCH("Gatilho atingido",P71)))</formula>
    </cfRule>
    <cfRule type="containsText" dxfId="648" priority="785" operator="containsText" text="Gatilho não atingido">
      <formula>NOT(ISERROR(SEARCH("Gatilho não atingido",P71)))</formula>
    </cfRule>
  </conditionalFormatting>
  <conditionalFormatting sqref="P80:P81">
    <cfRule type="containsText" dxfId="647" priority="782" operator="containsText" text="Gatilho atingido">
      <formula>NOT(ISERROR(SEARCH("Gatilho atingido",P80)))</formula>
    </cfRule>
    <cfRule type="containsText" dxfId="646" priority="783" operator="containsText" text="Gatilho não atingido">
      <formula>NOT(ISERROR(SEARCH("Gatilho não atingido",P80)))</formula>
    </cfRule>
  </conditionalFormatting>
  <conditionalFormatting sqref="Q8:Q9">
    <cfRule type="containsText" dxfId="645" priority="778" operator="containsText" text="Gatilho atingido">
      <formula>NOT(ISERROR(SEARCH("Gatilho atingido",Q8)))</formula>
    </cfRule>
    <cfRule type="containsText" dxfId="644" priority="779" operator="containsText" text="Gatilho não atingido">
      <formula>NOT(ISERROR(SEARCH("Gatilho não atingido",Q8)))</formula>
    </cfRule>
  </conditionalFormatting>
  <conditionalFormatting sqref="Q17:Q18">
    <cfRule type="containsText" dxfId="643" priority="776" operator="containsText" text="Gatilho atingido">
      <formula>NOT(ISERROR(SEARCH("Gatilho atingido",Q17)))</formula>
    </cfRule>
    <cfRule type="containsText" dxfId="642" priority="777" operator="containsText" text="Gatilho não atingido">
      <formula>NOT(ISERROR(SEARCH("Gatilho não atingido",Q17)))</formula>
    </cfRule>
  </conditionalFormatting>
  <conditionalFormatting sqref="Q26:Q27">
    <cfRule type="containsText" dxfId="641" priority="774" operator="containsText" text="Gatilho atingido">
      <formula>NOT(ISERROR(SEARCH("Gatilho atingido",Q26)))</formula>
    </cfRule>
    <cfRule type="containsText" dxfId="640" priority="775" operator="containsText" text="Gatilho não atingido">
      <formula>NOT(ISERROR(SEARCH("Gatilho não atingido",Q26)))</formula>
    </cfRule>
  </conditionalFormatting>
  <conditionalFormatting sqref="Q35:Q36">
    <cfRule type="containsText" dxfId="639" priority="772" operator="containsText" text="Gatilho atingido">
      <formula>NOT(ISERROR(SEARCH("Gatilho atingido",Q35)))</formula>
    </cfRule>
    <cfRule type="containsText" dxfId="638" priority="773" operator="containsText" text="Gatilho não atingido">
      <formula>NOT(ISERROR(SEARCH("Gatilho não atingido",Q35)))</formula>
    </cfRule>
  </conditionalFormatting>
  <conditionalFormatting sqref="Q44:Q45">
    <cfRule type="containsText" dxfId="637" priority="770" operator="containsText" text="Gatilho atingido">
      <formula>NOT(ISERROR(SEARCH("Gatilho atingido",Q44)))</formula>
    </cfRule>
    <cfRule type="containsText" dxfId="636" priority="771" operator="containsText" text="Gatilho não atingido">
      <formula>NOT(ISERROR(SEARCH("Gatilho não atingido",Q44)))</formula>
    </cfRule>
  </conditionalFormatting>
  <conditionalFormatting sqref="Q53:Q54">
    <cfRule type="containsText" dxfId="635" priority="768" operator="containsText" text="Gatilho atingido">
      <formula>NOT(ISERROR(SEARCH("Gatilho atingido",Q53)))</formula>
    </cfRule>
    <cfRule type="containsText" dxfId="634" priority="769" operator="containsText" text="Gatilho não atingido">
      <formula>NOT(ISERROR(SEARCH("Gatilho não atingido",Q53)))</formula>
    </cfRule>
  </conditionalFormatting>
  <conditionalFormatting sqref="Q62:Q63">
    <cfRule type="containsText" dxfId="633" priority="766" operator="containsText" text="Gatilho atingido">
      <formula>NOT(ISERROR(SEARCH("Gatilho atingido",Q62)))</formula>
    </cfRule>
    <cfRule type="containsText" dxfId="632" priority="767" operator="containsText" text="Gatilho não atingido">
      <formula>NOT(ISERROR(SEARCH("Gatilho não atingido",Q62)))</formula>
    </cfRule>
  </conditionalFormatting>
  <conditionalFormatting sqref="Q71:Q72">
    <cfRule type="containsText" dxfId="631" priority="764" operator="containsText" text="Gatilho atingido">
      <formula>NOT(ISERROR(SEARCH("Gatilho atingido",Q71)))</formula>
    </cfRule>
    <cfRule type="containsText" dxfId="630" priority="765" operator="containsText" text="Gatilho não atingido">
      <formula>NOT(ISERROR(SEARCH("Gatilho não atingido",Q71)))</formula>
    </cfRule>
  </conditionalFormatting>
  <conditionalFormatting sqref="Q80:Q81">
    <cfRule type="containsText" dxfId="629" priority="762" operator="containsText" text="Gatilho atingido">
      <formula>NOT(ISERROR(SEARCH("Gatilho atingido",Q80)))</formula>
    </cfRule>
    <cfRule type="containsText" dxfId="628" priority="763" operator="containsText" text="Gatilho não atingido">
      <formula>NOT(ISERROR(SEARCH("Gatilho não atingido",Q80)))</formula>
    </cfRule>
  </conditionalFormatting>
  <conditionalFormatting sqref="Q89:Q90">
    <cfRule type="containsText" dxfId="627" priority="760" operator="containsText" text="Gatilho atingido">
      <formula>NOT(ISERROR(SEARCH("Gatilho atingido",Q89)))</formula>
    </cfRule>
    <cfRule type="containsText" dxfId="626" priority="761" operator="containsText" text="Gatilho não atingido">
      <formula>NOT(ISERROR(SEARCH("Gatilho não atingido",Q89)))</formula>
    </cfRule>
  </conditionalFormatting>
  <conditionalFormatting sqref="Q98:Q99">
    <cfRule type="containsText" dxfId="625" priority="758" operator="containsText" text="Gatilho atingido">
      <formula>NOT(ISERROR(SEARCH("Gatilho atingido",Q98)))</formula>
    </cfRule>
    <cfRule type="containsText" dxfId="624" priority="759" operator="containsText" text="Gatilho não atingido">
      <formula>NOT(ISERROR(SEARCH("Gatilho não atingido",Q98)))</formula>
    </cfRule>
  </conditionalFormatting>
  <conditionalFormatting sqref="R8:R9">
    <cfRule type="containsText" dxfId="623" priority="756" operator="containsText" text="Gatilho atingido">
      <formula>NOT(ISERROR(SEARCH("Gatilho atingido",R8)))</formula>
    </cfRule>
    <cfRule type="containsText" dxfId="622" priority="757" operator="containsText" text="Gatilho não atingido">
      <formula>NOT(ISERROR(SEARCH("Gatilho não atingido",R8)))</formula>
    </cfRule>
  </conditionalFormatting>
  <conditionalFormatting sqref="R17:R18">
    <cfRule type="containsText" dxfId="621" priority="754" operator="containsText" text="Gatilho atingido">
      <formula>NOT(ISERROR(SEARCH("Gatilho atingido",R17)))</formula>
    </cfRule>
    <cfRule type="containsText" dxfId="620" priority="755" operator="containsText" text="Gatilho não atingido">
      <formula>NOT(ISERROR(SEARCH("Gatilho não atingido",R17)))</formula>
    </cfRule>
  </conditionalFormatting>
  <conditionalFormatting sqref="R26:R27">
    <cfRule type="containsText" dxfId="619" priority="752" operator="containsText" text="Gatilho atingido">
      <formula>NOT(ISERROR(SEARCH("Gatilho atingido",R26)))</formula>
    </cfRule>
    <cfRule type="containsText" dxfId="618" priority="753" operator="containsText" text="Gatilho não atingido">
      <formula>NOT(ISERROR(SEARCH("Gatilho não atingido",R26)))</formula>
    </cfRule>
  </conditionalFormatting>
  <conditionalFormatting sqref="R35:R36">
    <cfRule type="containsText" dxfId="617" priority="750" operator="containsText" text="Gatilho atingido">
      <formula>NOT(ISERROR(SEARCH("Gatilho atingido",R35)))</formula>
    </cfRule>
    <cfRule type="containsText" dxfId="616" priority="751" operator="containsText" text="Gatilho não atingido">
      <formula>NOT(ISERROR(SEARCH("Gatilho não atingido",R35)))</formula>
    </cfRule>
  </conditionalFormatting>
  <conditionalFormatting sqref="R44:R45">
    <cfRule type="containsText" dxfId="615" priority="748" operator="containsText" text="Gatilho atingido">
      <formula>NOT(ISERROR(SEARCH("Gatilho atingido",R44)))</formula>
    </cfRule>
    <cfRule type="containsText" dxfId="614" priority="749" operator="containsText" text="Gatilho não atingido">
      <formula>NOT(ISERROR(SEARCH("Gatilho não atingido",R44)))</formula>
    </cfRule>
  </conditionalFormatting>
  <conditionalFormatting sqref="R53:R54">
    <cfRule type="containsText" dxfId="613" priority="746" operator="containsText" text="Gatilho atingido">
      <formula>NOT(ISERROR(SEARCH("Gatilho atingido",R53)))</formula>
    </cfRule>
    <cfRule type="containsText" dxfId="612" priority="747" operator="containsText" text="Gatilho não atingido">
      <formula>NOT(ISERROR(SEARCH("Gatilho não atingido",R53)))</formula>
    </cfRule>
  </conditionalFormatting>
  <conditionalFormatting sqref="R62:R63">
    <cfRule type="containsText" dxfId="611" priority="744" operator="containsText" text="Gatilho atingido">
      <formula>NOT(ISERROR(SEARCH("Gatilho atingido",R62)))</formula>
    </cfRule>
    <cfRule type="containsText" dxfId="610" priority="745" operator="containsText" text="Gatilho não atingido">
      <formula>NOT(ISERROR(SEARCH("Gatilho não atingido",R62)))</formula>
    </cfRule>
  </conditionalFormatting>
  <conditionalFormatting sqref="R71:R72">
    <cfRule type="containsText" dxfId="609" priority="742" operator="containsText" text="Gatilho atingido">
      <formula>NOT(ISERROR(SEARCH("Gatilho atingido",R71)))</formula>
    </cfRule>
    <cfRule type="containsText" dxfId="608" priority="743" operator="containsText" text="Gatilho não atingido">
      <formula>NOT(ISERROR(SEARCH("Gatilho não atingido",R71)))</formula>
    </cfRule>
  </conditionalFormatting>
  <conditionalFormatting sqref="R80:R81">
    <cfRule type="containsText" dxfId="607" priority="740" operator="containsText" text="Gatilho atingido">
      <formula>NOT(ISERROR(SEARCH("Gatilho atingido",R80)))</formula>
    </cfRule>
    <cfRule type="containsText" dxfId="606" priority="741" operator="containsText" text="Gatilho não atingido">
      <formula>NOT(ISERROR(SEARCH("Gatilho não atingido",R80)))</formula>
    </cfRule>
  </conditionalFormatting>
  <conditionalFormatting sqref="R89:R90">
    <cfRule type="containsText" dxfId="605" priority="738" operator="containsText" text="Gatilho atingido">
      <formula>NOT(ISERROR(SEARCH("Gatilho atingido",R89)))</formula>
    </cfRule>
    <cfRule type="containsText" dxfId="604" priority="739" operator="containsText" text="Gatilho não atingido">
      <formula>NOT(ISERROR(SEARCH("Gatilho não atingido",R89)))</formula>
    </cfRule>
  </conditionalFormatting>
  <conditionalFormatting sqref="R98:R99">
    <cfRule type="containsText" dxfId="603" priority="736" operator="containsText" text="Gatilho atingido">
      <formula>NOT(ISERROR(SEARCH("Gatilho atingido",R98)))</formula>
    </cfRule>
    <cfRule type="containsText" dxfId="602" priority="737" operator="containsText" text="Gatilho não atingido">
      <formula>NOT(ISERROR(SEARCH("Gatilho não atingido",R98)))</formula>
    </cfRule>
  </conditionalFormatting>
  <conditionalFormatting sqref="R107:R108">
    <cfRule type="containsText" dxfId="601" priority="732" operator="containsText" text="Gatilho atingido">
      <formula>NOT(ISERROR(SEARCH("Gatilho atingido",R107)))</formula>
    </cfRule>
    <cfRule type="containsText" dxfId="600" priority="733" operator="containsText" text="Gatilho não atingido">
      <formula>NOT(ISERROR(SEARCH("Gatilho não atingido",R107)))</formula>
    </cfRule>
  </conditionalFormatting>
  <conditionalFormatting sqref="S8:S9">
    <cfRule type="containsText" dxfId="599" priority="730" operator="containsText" text="Gatilho atingido">
      <formula>NOT(ISERROR(SEARCH("Gatilho atingido",S8)))</formula>
    </cfRule>
    <cfRule type="containsText" dxfId="598" priority="731" operator="containsText" text="Gatilho não atingido">
      <formula>NOT(ISERROR(SEARCH("Gatilho não atingido",S8)))</formula>
    </cfRule>
  </conditionalFormatting>
  <conditionalFormatting sqref="S17:S18">
    <cfRule type="containsText" dxfId="597" priority="728" operator="containsText" text="Gatilho atingido">
      <formula>NOT(ISERROR(SEARCH("Gatilho atingido",S17)))</formula>
    </cfRule>
    <cfRule type="containsText" dxfId="596" priority="729" operator="containsText" text="Gatilho não atingido">
      <formula>NOT(ISERROR(SEARCH("Gatilho não atingido",S17)))</formula>
    </cfRule>
  </conditionalFormatting>
  <conditionalFormatting sqref="S26:S27">
    <cfRule type="containsText" dxfId="595" priority="726" operator="containsText" text="Gatilho atingido">
      <formula>NOT(ISERROR(SEARCH("Gatilho atingido",S26)))</formula>
    </cfRule>
    <cfRule type="containsText" dxfId="594" priority="727" operator="containsText" text="Gatilho não atingido">
      <formula>NOT(ISERROR(SEARCH("Gatilho não atingido",S26)))</formula>
    </cfRule>
  </conditionalFormatting>
  <conditionalFormatting sqref="S35:S36">
    <cfRule type="containsText" dxfId="593" priority="724" operator="containsText" text="Gatilho atingido">
      <formula>NOT(ISERROR(SEARCH("Gatilho atingido",S35)))</formula>
    </cfRule>
    <cfRule type="containsText" dxfId="592" priority="725" operator="containsText" text="Gatilho não atingido">
      <formula>NOT(ISERROR(SEARCH("Gatilho não atingido",S35)))</formula>
    </cfRule>
  </conditionalFormatting>
  <conditionalFormatting sqref="S44:S45">
    <cfRule type="containsText" dxfId="591" priority="722" operator="containsText" text="Gatilho atingido">
      <formula>NOT(ISERROR(SEARCH("Gatilho atingido",S44)))</formula>
    </cfRule>
    <cfRule type="containsText" dxfId="590" priority="723" operator="containsText" text="Gatilho não atingido">
      <formula>NOT(ISERROR(SEARCH("Gatilho não atingido",S44)))</formula>
    </cfRule>
  </conditionalFormatting>
  <conditionalFormatting sqref="S53:S54">
    <cfRule type="containsText" dxfId="589" priority="720" operator="containsText" text="Gatilho atingido">
      <formula>NOT(ISERROR(SEARCH("Gatilho atingido",S53)))</formula>
    </cfRule>
    <cfRule type="containsText" dxfId="588" priority="721" operator="containsText" text="Gatilho não atingido">
      <formula>NOT(ISERROR(SEARCH("Gatilho não atingido",S53)))</formula>
    </cfRule>
  </conditionalFormatting>
  <conditionalFormatting sqref="S62:S63">
    <cfRule type="containsText" dxfId="587" priority="718" operator="containsText" text="Gatilho atingido">
      <formula>NOT(ISERROR(SEARCH("Gatilho atingido",S62)))</formula>
    </cfRule>
    <cfRule type="containsText" dxfId="586" priority="719" operator="containsText" text="Gatilho não atingido">
      <formula>NOT(ISERROR(SEARCH("Gatilho não atingido",S62)))</formula>
    </cfRule>
  </conditionalFormatting>
  <conditionalFormatting sqref="S71:S72">
    <cfRule type="containsText" dxfId="585" priority="716" operator="containsText" text="Gatilho atingido">
      <formula>NOT(ISERROR(SEARCH("Gatilho atingido",S71)))</formula>
    </cfRule>
    <cfRule type="containsText" dxfId="584" priority="717" operator="containsText" text="Gatilho não atingido">
      <formula>NOT(ISERROR(SEARCH("Gatilho não atingido",S71)))</formula>
    </cfRule>
  </conditionalFormatting>
  <conditionalFormatting sqref="S80:S81">
    <cfRule type="containsText" dxfId="583" priority="714" operator="containsText" text="Gatilho atingido">
      <formula>NOT(ISERROR(SEARCH("Gatilho atingido",S80)))</formula>
    </cfRule>
    <cfRule type="containsText" dxfId="582" priority="715" operator="containsText" text="Gatilho não atingido">
      <formula>NOT(ISERROR(SEARCH("Gatilho não atingido",S80)))</formula>
    </cfRule>
  </conditionalFormatting>
  <conditionalFormatting sqref="S89:S90">
    <cfRule type="containsText" dxfId="581" priority="712" operator="containsText" text="Gatilho atingido">
      <formula>NOT(ISERROR(SEARCH("Gatilho atingido",S89)))</formula>
    </cfRule>
    <cfRule type="containsText" dxfId="580" priority="713" operator="containsText" text="Gatilho não atingido">
      <formula>NOT(ISERROR(SEARCH("Gatilho não atingido",S89)))</formula>
    </cfRule>
  </conditionalFormatting>
  <conditionalFormatting sqref="S98:S99">
    <cfRule type="containsText" dxfId="579" priority="710" operator="containsText" text="Gatilho atingido">
      <formula>NOT(ISERROR(SEARCH("Gatilho atingido",S98)))</formula>
    </cfRule>
    <cfRule type="containsText" dxfId="578" priority="711" operator="containsText" text="Gatilho não atingido">
      <formula>NOT(ISERROR(SEARCH("Gatilho não atingido",S98)))</formula>
    </cfRule>
  </conditionalFormatting>
  <conditionalFormatting sqref="S107:S108">
    <cfRule type="containsText" dxfId="577" priority="708" operator="containsText" text="Gatilho atingido">
      <formula>NOT(ISERROR(SEARCH("Gatilho atingido",S107)))</formula>
    </cfRule>
    <cfRule type="containsText" dxfId="576" priority="709" operator="containsText" text="Gatilho não atingido">
      <formula>NOT(ISERROR(SEARCH("Gatilho não atingido",S107)))</formula>
    </cfRule>
  </conditionalFormatting>
  <conditionalFormatting sqref="T8:T9">
    <cfRule type="containsText" dxfId="575" priority="706" operator="containsText" text="Gatilho atingido">
      <formula>NOT(ISERROR(SEARCH("Gatilho atingido",T8)))</formula>
    </cfRule>
    <cfRule type="containsText" dxfId="574" priority="707" operator="containsText" text="Gatilho não atingido">
      <formula>NOT(ISERROR(SEARCH("Gatilho não atingido",T8)))</formula>
    </cfRule>
  </conditionalFormatting>
  <conditionalFormatting sqref="T17:T18">
    <cfRule type="containsText" dxfId="573" priority="704" operator="containsText" text="Gatilho atingido">
      <formula>NOT(ISERROR(SEARCH("Gatilho atingido",T17)))</formula>
    </cfRule>
    <cfRule type="containsText" dxfId="572" priority="705" operator="containsText" text="Gatilho não atingido">
      <formula>NOT(ISERROR(SEARCH("Gatilho não atingido",T17)))</formula>
    </cfRule>
  </conditionalFormatting>
  <conditionalFormatting sqref="T26:T27">
    <cfRule type="containsText" dxfId="571" priority="702" operator="containsText" text="Gatilho atingido">
      <formula>NOT(ISERROR(SEARCH("Gatilho atingido",T26)))</formula>
    </cfRule>
    <cfRule type="containsText" dxfId="570" priority="703" operator="containsText" text="Gatilho não atingido">
      <formula>NOT(ISERROR(SEARCH("Gatilho não atingido",T26)))</formula>
    </cfRule>
  </conditionalFormatting>
  <conditionalFormatting sqref="T35:T36">
    <cfRule type="containsText" dxfId="569" priority="700" operator="containsText" text="Gatilho atingido">
      <formula>NOT(ISERROR(SEARCH("Gatilho atingido",T35)))</formula>
    </cfRule>
    <cfRule type="containsText" dxfId="568" priority="701" operator="containsText" text="Gatilho não atingido">
      <formula>NOT(ISERROR(SEARCH("Gatilho não atingido",T35)))</formula>
    </cfRule>
  </conditionalFormatting>
  <conditionalFormatting sqref="T44:T45">
    <cfRule type="containsText" dxfId="567" priority="698" operator="containsText" text="Gatilho atingido">
      <formula>NOT(ISERROR(SEARCH("Gatilho atingido",T44)))</formula>
    </cfRule>
    <cfRule type="containsText" dxfId="566" priority="699" operator="containsText" text="Gatilho não atingido">
      <formula>NOT(ISERROR(SEARCH("Gatilho não atingido",T44)))</formula>
    </cfRule>
  </conditionalFormatting>
  <conditionalFormatting sqref="T53:T54">
    <cfRule type="containsText" dxfId="565" priority="696" operator="containsText" text="Gatilho atingido">
      <formula>NOT(ISERROR(SEARCH("Gatilho atingido",T53)))</formula>
    </cfRule>
    <cfRule type="containsText" dxfId="564" priority="697" operator="containsText" text="Gatilho não atingido">
      <formula>NOT(ISERROR(SEARCH("Gatilho não atingido",T53)))</formula>
    </cfRule>
  </conditionalFormatting>
  <conditionalFormatting sqref="T62:T63">
    <cfRule type="containsText" dxfId="563" priority="694" operator="containsText" text="Gatilho atingido">
      <formula>NOT(ISERROR(SEARCH("Gatilho atingido",T62)))</formula>
    </cfRule>
    <cfRule type="containsText" dxfId="562" priority="695" operator="containsText" text="Gatilho não atingido">
      <formula>NOT(ISERROR(SEARCH("Gatilho não atingido",T62)))</formula>
    </cfRule>
  </conditionalFormatting>
  <conditionalFormatting sqref="T71:T72">
    <cfRule type="containsText" dxfId="561" priority="692" operator="containsText" text="Gatilho atingido">
      <formula>NOT(ISERROR(SEARCH("Gatilho atingido",T71)))</formula>
    </cfRule>
    <cfRule type="containsText" dxfId="560" priority="693" operator="containsText" text="Gatilho não atingido">
      <formula>NOT(ISERROR(SEARCH("Gatilho não atingido",T71)))</formula>
    </cfRule>
  </conditionalFormatting>
  <conditionalFormatting sqref="T80:T81">
    <cfRule type="containsText" dxfId="559" priority="690" operator="containsText" text="Gatilho atingido">
      <formula>NOT(ISERROR(SEARCH("Gatilho atingido",T80)))</formula>
    </cfRule>
    <cfRule type="containsText" dxfId="558" priority="691" operator="containsText" text="Gatilho não atingido">
      <formula>NOT(ISERROR(SEARCH("Gatilho não atingido",T80)))</formula>
    </cfRule>
  </conditionalFormatting>
  <conditionalFormatting sqref="T89:T90">
    <cfRule type="containsText" dxfId="557" priority="688" operator="containsText" text="Gatilho atingido">
      <formula>NOT(ISERROR(SEARCH("Gatilho atingido",T89)))</formula>
    </cfRule>
    <cfRule type="containsText" dxfId="556" priority="689" operator="containsText" text="Gatilho não atingido">
      <formula>NOT(ISERROR(SEARCH("Gatilho não atingido",T89)))</formula>
    </cfRule>
  </conditionalFormatting>
  <conditionalFormatting sqref="T98:T99">
    <cfRule type="containsText" dxfId="555" priority="686" operator="containsText" text="Gatilho atingido">
      <formula>NOT(ISERROR(SEARCH("Gatilho atingido",T98)))</formula>
    </cfRule>
    <cfRule type="containsText" dxfId="554" priority="687" operator="containsText" text="Gatilho não atingido">
      <formula>NOT(ISERROR(SEARCH("Gatilho não atingido",T98)))</formula>
    </cfRule>
  </conditionalFormatting>
  <conditionalFormatting sqref="T107:T108">
    <cfRule type="containsText" dxfId="553" priority="684" operator="containsText" text="Gatilho atingido">
      <formula>NOT(ISERROR(SEARCH("Gatilho atingido",T107)))</formula>
    </cfRule>
    <cfRule type="containsText" dxfId="552" priority="685" operator="containsText" text="Gatilho não atingido">
      <formula>NOT(ISERROR(SEARCH("Gatilho não atingido",T107)))</formula>
    </cfRule>
  </conditionalFormatting>
  <conditionalFormatting sqref="U8:U9">
    <cfRule type="containsText" dxfId="551" priority="658" operator="containsText" text="Gatilho atingido">
      <formula>NOT(ISERROR(SEARCH("Gatilho atingido",U8)))</formula>
    </cfRule>
    <cfRule type="containsText" dxfId="550" priority="659" operator="containsText" text="Gatilho não atingido">
      <formula>NOT(ISERROR(SEARCH("Gatilho não atingido",U8)))</formula>
    </cfRule>
  </conditionalFormatting>
  <conditionalFormatting sqref="U17:U18">
    <cfRule type="containsText" dxfId="549" priority="656" operator="containsText" text="Gatilho atingido">
      <formula>NOT(ISERROR(SEARCH("Gatilho atingido",U17)))</formula>
    </cfRule>
    <cfRule type="containsText" dxfId="548" priority="657" operator="containsText" text="Gatilho não atingido">
      <formula>NOT(ISERROR(SEARCH("Gatilho não atingido",U17)))</formula>
    </cfRule>
  </conditionalFormatting>
  <conditionalFormatting sqref="U26:U27">
    <cfRule type="containsText" dxfId="547" priority="654" operator="containsText" text="Gatilho atingido">
      <formula>NOT(ISERROR(SEARCH("Gatilho atingido",U26)))</formula>
    </cfRule>
    <cfRule type="containsText" dxfId="546" priority="655" operator="containsText" text="Gatilho não atingido">
      <formula>NOT(ISERROR(SEARCH("Gatilho não atingido",U26)))</formula>
    </cfRule>
  </conditionalFormatting>
  <conditionalFormatting sqref="U35:U36">
    <cfRule type="containsText" dxfId="545" priority="652" operator="containsText" text="Gatilho atingido">
      <formula>NOT(ISERROR(SEARCH("Gatilho atingido",U35)))</formula>
    </cfRule>
    <cfRule type="containsText" dxfId="544" priority="653" operator="containsText" text="Gatilho não atingido">
      <formula>NOT(ISERROR(SEARCH("Gatilho não atingido",U35)))</formula>
    </cfRule>
  </conditionalFormatting>
  <conditionalFormatting sqref="U44:U45">
    <cfRule type="containsText" dxfId="543" priority="650" operator="containsText" text="Gatilho atingido">
      <formula>NOT(ISERROR(SEARCH("Gatilho atingido",U44)))</formula>
    </cfRule>
    <cfRule type="containsText" dxfId="542" priority="651" operator="containsText" text="Gatilho não atingido">
      <formula>NOT(ISERROR(SEARCH("Gatilho não atingido",U44)))</formula>
    </cfRule>
  </conditionalFormatting>
  <conditionalFormatting sqref="U53:U54">
    <cfRule type="containsText" dxfId="541" priority="648" operator="containsText" text="Gatilho atingido">
      <formula>NOT(ISERROR(SEARCH("Gatilho atingido",U53)))</formula>
    </cfRule>
    <cfRule type="containsText" dxfId="540" priority="649" operator="containsText" text="Gatilho não atingido">
      <formula>NOT(ISERROR(SEARCH("Gatilho não atingido",U53)))</formula>
    </cfRule>
  </conditionalFormatting>
  <conditionalFormatting sqref="U62:U63">
    <cfRule type="containsText" dxfId="539" priority="646" operator="containsText" text="Gatilho atingido">
      <formula>NOT(ISERROR(SEARCH("Gatilho atingido",U62)))</formula>
    </cfRule>
    <cfRule type="containsText" dxfId="538" priority="647" operator="containsText" text="Gatilho não atingido">
      <formula>NOT(ISERROR(SEARCH("Gatilho não atingido",U62)))</formula>
    </cfRule>
  </conditionalFormatting>
  <conditionalFormatting sqref="U71:U72">
    <cfRule type="containsText" dxfId="537" priority="644" operator="containsText" text="Gatilho atingido">
      <formula>NOT(ISERROR(SEARCH("Gatilho atingido",U71)))</formula>
    </cfRule>
    <cfRule type="containsText" dxfId="536" priority="645" operator="containsText" text="Gatilho não atingido">
      <formula>NOT(ISERROR(SEARCH("Gatilho não atingido",U71)))</formula>
    </cfRule>
  </conditionalFormatting>
  <conditionalFormatting sqref="U80:U81">
    <cfRule type="containsText" dxfId="535" priority="642" operator="containsText" text="Gatilho atingido">
      <formula>NOT(ISERROR(SEARCH("Gatilho atingido",U80)))</formula>
    </cfRule>
    <cfRule type="containsText" dxfId="534" priority="643" operator="containsText" text="Gatilho não atingido">
      <formula>NOT(ISERROR(SEARCH("Gatilho não atingido",U80)))</formula>
    </cfRule>
  </conditionalFormatting>
  <conditionalFormatting sqref="U89:U90">
    <cfRule type="containsText" dxfId="533" priority="640" operator="containsText" text="Gatilho atingido">
      <formula>NOT(ISERROR(SEARCH("Gatilho atingido",U89)))</formula>
    </cfRule>
    <cfRule type="containsText" dxfId="532" priority="641" operator="containsText" text="Gatilho não atingido">
      <formula>NOT(ISERROR(SEARCH("Gatilho não atingido",U89)))</formula>
    </cfRule>
  </conditionalFormatting>
  <conditionalFormatting sqref="U98:U99">
    <cfRule type="containsText" dxfId="531" priority="638" operator="containsText" text="Gatilho atingido">
      <formula>NOT(ISERROR(SEARCH("Gatilho atingido",U98)))</formula>
    </cfRule>
    <cfRule type="containsText" dxfId="530" priority="639" operator="containsText" text="Gatilho não atingido">
      <formula>NOT(ISERROR(SEARCH("Gatilho não atingido",U98)))</formula>
    </cfRule>
  </conditionalFormatting>
  <conditionalFormatting sqref="U107:U108">
    <cfRule type="containsText" dxfId="529" priority="636" operator="containsText" text="Gatilho atingido">
      <formula>NOT(ISERROR(SEARCH("Gatilho atingido",U107)))</formula>
    </cfRule>
    <cfRule type="containsText" dxfId="528" priority="637" operator="containsText" text="Gatilho não atingido">
      <formula>NOT(ISERROR(SEARCH("Gatilho não atingido",U107)))</formula>
    </cfRule>
  </conditionalFormatting>
  <conditionalFormatting sqref="V8:V9">
    <cfRule type="containsText" dxfId="527" priority="610" operator="containsText" text="Gatilho atingido">
      <formula>NOT(ISERROR(SEARCH("Gatilho atingido",V8)))</formula>
    </cfRule>
    <cfRule type="containsText" dxfId="526" priority="611" operator="containsText" text="Gatilho não atingido">
      <formula>NOT(ISERROR(SEARCH("Gatilho não atingido",V8)))</formula>
    </cfRule>
  </conditionalFormatting>
  <conditionalFormatting sqref="V17:V18">
    <cfRule type="containsText" dxfId="525" priority="608" operator="containsText" text="Gatilho atingido">
      <formula>NOT(ISERROR(SEARCH("Gatilho atingido",V17)))</formula>
    </cfRule>
    <cfRule type="containsText" dxfId="524" priority="609" operator="containsText" text="Gatilho não atingido">
      <formula>NOT(ISERROR(SEARCH("Gatilho não atingido",V17)))</formula>
    </cfRule>
  </conditionalFormatting>
  <conditionalFormatting sqref="V26:V27">
    <cfRule type="containsText" dxfId="523" priority="606" operator="containsText" text="Gatilho atingido">
      <formula>NOT(ISERROR(SEARCH("Gatilho atingido",V26)))</formula>
    </cfRule>
    <cfRule type="containsText" dxfId="522" priority="607" operator="containsText" text="Gatilho não atingido">
      <formula>NOT(ISERROR(SEARCH("Gatilho não atingido",V26)))</formula>
    </cfRule>
  </conditionalFormatting>
  <conditionalFormatting sqref="V35:V36">
    <cfRule type="containsText" dxfId="521" priority="604" operator="containsText" text="Gatilho atingido">
      <formula>NOT(ISERROR(SEARCH("Gatilho atingido",V35)))</formula>
    </cfRule>
    <cfRule type="containsText" dxfId="520" priority="605" operator="containsText" text="Gatilho não atingido">
      <formula>NOT(ISERROR(SEARCH("Gatilho não atingido",V35)))</formula>
    </cfRule>
  </conditionalFormatting>
  <conditionalFormatting sqref="V44:V45">
    <cfRule type="containsText" dxfId="519" priority="602" operator="containsText" text="Gatilho atingido">
      <formula>NOT(ISERROR(SEARCH("Gatilho atingido",V44)))</formula>
    </cfRule>
    <cfRule type="containsText" dxfId="518" priority="603" operator="containsText" text="Gatilho não atingido">
      <formula>NOT(ISERROR(SEARCH("Gatilho não atingido",V44)))</formula>
    </cfRule>
  </conditionalFormatting>
  <conditionalFormatting sqref="V53:V54">
    <cfRule type="containsText" dxfId="517" priority="600" operator="containsText" text="Gatilho atingido">
      <formula>NOT(ISERROR(SEARCH("Gatilho atingido",V53)))</formula>
    </cfRule>
    <cfRule type="containsText" dxfId="516" priority="601" operator="containsText" text="Gatilho não atingido">
      <formula>NOT(ISERROR(SEARCH("Gatilho não atingido",V53)))</formula>
    </cfRule>
  </conditionalFormatting>
  <conditionalFormatting sqref="V62:V63">
    <cfRule type="containsText" dxfId="515" priority="598" operator="containsText" text="Gatilho atingido">
      <formula>NOT(ISERROR(SEARCH("Gatilho atingido",V62)))</formula>
    </cfRule>
    <cfRule type="containsText" dxfId="514" priority="599" operator="containsText" text="Gatilho não atingido">
      <formula>NOT(ISERROR(SEARCH("Gatilho não atingido",V62)))</formula>
    </cfRule>
  </conditionalFormatting>
  <conditionalFormatting sqref="V71:V72">
    <cfRule type="containsText" dxfId="513" priority="596" operator="containsText" text="Gatilho atingido">
      <formula>NOT(ISERROR(SEARCH("Gatilho atingido",V71)))</formula>
    </cfRule>
    <cfRule type="containsText" dxfId="512" priority="597" operator="containsText" text="Gatilho não atingido">
      <formula>NOT(ISERROR(SEARCH("Gatilho não atingido",V71)))</formula>
    </cfRule>
  </conditionalFormatting>
  <conditionalFormatting sqref="V80:V81">
    <cfRule type="containsText" dxfId="511" priority="594" operator="containsText" text="Gatilho atingido">
      <formula>NOT(ISERROR(SEARCH("Gatilho atingido",V80)))</formula>
    </cfRule>
    <cfRule type="containsText" dxfId="510" priority="595" operator="containsText" text="Gatilho não atingido">
      <formula>NOT(ISERROR(SEARCH("Gatilho não atingido",V80)))</formula>
    </cfRule>
  </conditionalFormatting>
  <conditionalFormatting sqref="V89:V90">
    <cfRule type="containsText" dxfId="509" priority="592" operator="containsText" text="Gatilho atingido">
      <formula>NOT(ISERROR(SEARCH("Gatilho atingido",V89)))</formula>
    </cfRule>
    <cfRule type="containsText" dxfId="508" priority="593" operator="containsText" text="Gatilho não atingido">
      <formula>NOT(ISERROR(SEARCH("Gatilho não atingido",V89)))</formula>
    </cfRule>
  </conditionalFormatting>
  <conditionalFormatting sqref="V98:V99">
    <cfRule type="containsText" dxfId="507" priority="590" operator="containsText" text="Gatilho atingido">
      <formula>NOT(ISERROR(SEARCH("Gatilho atingido",V98)))</formula>
    </cfRule>
    <cfRule type="containsText" dxfId="506" priority="591" operator="containsText" text="Gatilho não atingido">
      <formula>NOT(ISERROR(SEARCH("Gatilho não atingido",V98)))</formula>
    </cfRule>
  </conditionalFormatting>
  <conditionalFormatting sqref="V107:V108">
    <cfRule type="containsText" dxfId="505" priority="588" operator="containsText" text="Gatilho atingido">
      <formula>NOT(ISERROR(SEARCH("Gatilho atingido",V107)))</formula>
    </cfRule>
    <cfRule type="containsText" dxfId="504" priority="589" operator="containsText" text="Gatilho não atingido">
      <formula>NOT(ISERROR(SEARCH("Gatilho não atingido",V107)))</formula>
    </cfRule>
  </conditionalFormatting>
  <conditionalFormatting sqref="W8:W9">
    <cfRule type="containsText" dxfId="503" priority="562" operator="containsText" text="Gatilho atingido">
      <formula>NOT(ISERROR(SEARCH("Gatilho atingido",W8)))</formula>
    </cfRule>
    <cfRule type="containsText" dxfId="502" priority="563" operator="containsText" text="Gatilho não atingido">
      <formula>NOT(ISERROR(SEARCH("Gatilho não atingido",W8)))</formula>
    </cfRule>
  </conditionalFormatting>
  <conditionalFormatting sqref="W17:W18">
    <cfRule type="containsText" dxfId="501" priority="560" operator="containsText" text="Gatilho atingido">
      <formula>NOT(ISERROR(SEARCH("Gatilho atingido",W17)))</formula>
    </cfRule>
    <cfRule type="containsText" dxfId="500" priority="561" operator="containsText" text="Gatilho não atingido">
      <formula>NOT(ISERROR(SEARCH("Gatilho não atingido",W17)))</formula>
    </cfRule>
  </conditionalFormatting>
  <conditionalFormatting sqref="W26:W27">
    <cfRule type="containsText" dxfId="499" priority="558" operator="containsText" text="Gatilho atingido">
      <formula>NOT(ISERROR(SEARCH("Gatilho atingido",W26)))</formula>
    </cfRule>
    <cfRule type="containsText" dxfId="498" priority="559" operator="containsText" text="Gatilho não atingido">
      <formula>NOT(ISERROR(SEARCH("Gatilho não atingido",W26)))</formula>
    </cfRule>
  </conditionalFormatting>
  <conditionalFormatting sqref="W35:W36">
    <cfRule type="containsText" dxfId="497" priority="556" operator="containsText" text="Gatilho atingido">
      <formula>NOT(ISERROR(SEARCH("Gatilho atingido",W35)))</formula>
    </cfRule>
    <cfRule type="containsText" dxfId="496" priority="557" operator="containsText" text="Gatilho não atingido">
      <formula>NOT(ISERROR(SEARCH("Gatilho não atingido",W35)))</formula>
    </cfRule>
  </conditionalFormatting>
  <conditionalFormatting sqref="W44:W45">
    <cfRule type="containsText" dxfId="495" priority="554" operator="containsText" text="Gatilho atingido">
      <formula>NOT(ISERROR(SEARCH("Gatilho atingido",W44)))</formula>
    </cfRule>
    <cfRule type="containsText" dxfId="494" priority="555" operator="containsText" text="Gatilho não atingido">
      <formula>NOT(ISERROR(SEARCH("Gatilho não atingido",W44)))</formula>
    </cfRule>
  </conditionalFormatting>
  <conditionalFormatting sqref="W53:W54">
    <cfRule type="containsText" dxfId="493" priority="552" operator="containsText" text="Gatilho atingido">
      <formula>NOT(ISERROR(SEARCH("Gatilho atingido",W53)))</formula>
    </cfRule>
    <cfRule type="containsText" dxfId="492" priority="553" operator="containsText" text="Gatilho não atingido">
      <formula>NOT(ISERROR(SEARCH("Gatilho não atingido",W53)))</formula>
    </cfRule>
  </conditionalFormatting>
  <conditionalFormatting sqref="W62:W63">
    <cfRule type="containsText" dxfId="491" priority="550" operator="containsText" text="Gatilho atingido">
      <formula>NOT(ISERROR(SEARCH("Gatilho atingido",W62)))</formula>
    </cfRule>
    <cfRule type="containsText" dxfId="490" priority="551" operator="containsText" text="Gatilho não atingido">
      <formula>NOT(ISERROR(SEARCH("Gatilho não atingido",W62)))</formula>
    </cfRule>
  </conditionalFormatting>
  <conditionalFormatting sqref="W71:W72">
    <cfRule type="containsText" dxfId="489" priority="548" operator="containsText" text="Gatilho atingido">
      <formula>NOT(ISERROR(SEARCH("Gatilho atingido",W71)))</formula>
    </cfRule>
    <cfRule type="containsText" dxfId="488" priority="549" operator="containsText" text="Gatilho não atingido">
      <formula>NOT(ISERROR(SEARCH("Gatilho não atingido",W71)))</formula>
    </cfRule>
  </conditionalFormatting>
  <conditionalFormatting sqref="W80:W81">
    <cfRule type="containsText" dxfId="487" priority="546" operator="containsText" text="Gatilho atingido">
      <formula>NOT(ISERROR(SEARCH("Gatilho atingido",W80)))</formula>
    </cfRule>
    <cfRule type="containsText" dxfId="486" priority="547" operator="containsText" text="Gatilho não atingido">
      <formula>NOT(ISERROR(SEARCH("Gatilho não atingido",W80)))</formula>
    </cfRule>
  </conditionalFormatting>
  <conditionalFormatting sqref="W89:W90">
    <cfRule type="containsText" dxfId="485" priority="544" operator="containsText" text="Gatilho atingido">
      <formula>NOT(ISERROR(SEARCH("Gatilho atingido",W89)))</formula>
    </cfRule>
    <cfRule type="containsText" dxfId="484" priority="545" operator="containsText" text="Gatilho não atingido">
      <formula>NOT(ISERROR(SEARCH("Gatilho não atingido",W89)))</formula>
    </cfRule>
  </conditionalFormatting>
  <conditionalFormatting sqref="W98:W99">
    <cfRule type="containsText" dxfId="483" priority="542" operator="containsText" text="Gatilho atingido">
      <formula>NOT(ISERROR(SEARCH("Gatilho atingido",W98)))</formula>
    </cfRule>
    <cfRule type="containsText" dxfId="482" priority="543" operator="containsText" text="Gatilho não atingido">
      <formula>NOT(ISERROR(SEARCH("Gatilho não atingido",W98)))</formula>
    </cfRule>
  </conditionalFormatting>
  <conditionalFormatting sqref="W107:W108">
    <cfRule type="containsText" dxfId="481" priority="540" operator="containsText" text="Gatilho atingido">
      <formula>NOT(ISERROR(SEARCH("Gatilho atingido",W107)))</formula>
    </cfRule>
    <cfRule type="containsText" dxfId="480" priority="541" operator="containsText" text="Gatilho não atingido">
      <formula>NOT(ISERROR(SEARCH("Gatilho não atingido",W107)))</formula>
    </cfRule>
  </conditionalFormatting>
  <conditionalFormatting sqref="X8:X9">
    <cfRule type="containsText" dxfId="479" priority="514" operator="containsText" text="Gatilho atingido">
      <formula>NOT(ISERROR(SEARCH("Gatilho atingido",X8)))</formula>
    </cfRule>
    <cfRule type="containsText" dxfId="478" priority="515" operator="containsText" text="Gatilho não atingido">
      <formula>NOT(ISERROR(SEARCH("Gatilho não atingido",X8)))</formula>
    </cfRule>
  </conditionalFormatting>
  <conditionalFormatting sqref="X17:X18">
    <cfRule type="containsText" dxfId="477" priority="512" operator="containsText" text="Gatilho atingido">
      <formula>NOT(ISERROR(SEARCH("Gatilho atingido",X17)))</formula>
    </cfRule>
    <cfRule type="containsText" dxfId="476" priority="513" operator="containsText" text="Gatilho não atingido">
      <formula>NOT(ISERROR(SEARCH("Gatilho não atingido",X17)))</formula>
    </cfRule>
  </conditionalFormatting>
  <conditionalFormatting sqref="X26:X27">
    <cfRule type="containsText" dxfId="475" priority="510" operator="containsText" text="Gatilho atingido">
      <formula>NOT(ISERROR(SEARCH("Gatilho atingido",X26)))</formula>
    </cfRule>
    <cfRule type="containsText" dxfId="474" priority="511" operator="containsText" text="Gatilho não atingido">
      <formula>NOT(ISERROR(SEARCH("Gatilho não atingido",X26)))</formula>
    </cfRule>
  </conditionalFormatting>
  <conditionalFormatting sqref="X35:X36">
    <cfRule type="containsText" dxfId="473" priority="508" operator="containsText" text="Gatilho atingido">
      <formula>NOT(ISERROR(SEARCH("Gatilho atingido",X35)))</formula>
    </cfRule>
    <cfRule type="containsText" dxfId="472" priority="509" operator="containsText" text="Gatilho não atingido">
      <formula>NOT(ISERROR(SEARCH("Gatilho não atingido",X35)))</formula>
    </cfRule>
  </conditionalFormatting>
  <conditionalFormatting sqref="X44:X45">
    <cfRule type="containsText" dxfId="471" priority="506" operator="containsText" text="Gatilho atingido">
      <formula>NOT(ISERROR(SEARCH("Gatilho atingido",X44)))</formula>
    </cfRule>
    <cfRule type="containsText" dxfId="470" priority="507" operator="containsText" text="Gatilho não atingido">
      <formula>NOT(ISERROR(SEARCH("Gatilho não atingido",X44)))</formula>
    </cfRule>
  </conditionalFormatting>
  <conditionalFormatting sqref="X53:X54">
    <cfRule type="containsText" dxfId="469" priority="504" operator="containsText" text="Gatilho atingido">
      <formula>NOT(ISERROR(SEARCH("Gatilho atingido",X53)))</formula>
    </cfRule>
    <cfRule type="containsText" dxfId="468" priority="505" operator="containsText" text="Gatilho não atingido">
      <formula>NOT(ISERROR(SEARCH("Gatilho não atingido",X53)))</formula>
    </cfRule>
  </conditionalFormatting>
  <conditionalFormatting sqref="X62:X63">
    <cfRule type="containsText" dxfId="467" priority="502" operator="containsText" text="Gatilho atingido">
      <formula>NOT(ISERROR(SEARCH("Gatilho atingido",X62)))</formula>
    </cfRule>
    <cfRule type="containsText" dxfId="466" priority="503" operator="containsText" text="Gatilho não atingido">
      <formula>NOT(ISERROR(SEARCH("Gatilho não atingido",X62)))</formula>
    </cfRule>
  </conditionalFormatting>
  <conditionalFormatting sqref="X71:X72">
    <cfRule type="containsText" dxfId="465" priority="500" operator="containsText" text="Gatilho atingido">
      <formula>NOT(ISERROR(SEARCH("Gatilho atingido",X71)))</formula>
    </cfRule>
    <cfRule type="containsText" dxfId="464" priority="501" operator="containsText" text="Gatilho não atingido">
      <formula>NOT(ISERROR(SEARCH("Gatilho não atingido",X71)))</formula>
    </cfRule>
  </conditionalFormatting>
  <conditionalFormatting sqref="X80:X81">
    <cfRule type="containsText" dxfId="463" priority="498" operator="containsText" text="Gatilho atingido">
      <formula>NOT(ISERROR(SEARCH("Gatilho atingido",X80)))</formula>
    </cfRule>
    <cfRule type="containsText" dxfId="462" priority="499" operator="containsText" text="Gatilho não atingido">
      <formula>NOT(ISERROR(SEARCH("Gatilho não atingido",X80)))</formula>
    </cfRule>
  </conditionalFormatting>
  <conditionalFormatting sqref="X89:X90">
    <cfRule type="containsText" dxfId="461" priority="496" operator="containsText" text="Gatilho atingido">
      <formula>NOT(ISERROR(SEARCH("Gatilho atingido",X89)))</formula>
    </cfRule>
    <cfRule type="containsText" dxfId="460" priority="497" operator="containsText" text="Gatilho não atingido">
      <formula>NOT(ISERROR(SEARCH("Gatilho não atingido",X89)))</formula>
    </cfRule>
  </conditionalFormatting>
  <conditionalFormatting sqref="X98:X99">
    <cfRule type="containsText" dxfId="459" priority="494" operator="containsText" text="Gatilho atingido">
      <formula>NOT(ISERROR(SEARCH("Gatilho atingido",X98)))</formula>
    </cfRule>
    <cfRule type="containsText" dxfId="458" priority="495" operator="containsText" text="Gatilho não atingido">
      <formula>NOT(ISERROR(SEARCH("Gatilho não atingido",X98)))</formula>
    </cfRule>
  </conditionalFormatting>
  <conditionalFormatting sqref="X107:X108">
    <cfRule type="containsText" dxfId="457" priority="492" operator="containsText" text="Gatilho atingido">
      <formula>NOT(ISERROR(SEARCH("Gatilho atingido",X107)))</formula>
    </cfRule>
    <cfRule type="containsText" dxfId="456" priority="493" operator="containsText" text="Gatilho não atingido">
      <formula>NOT(ISERROR(SEARCH("Gatilho não atingido",X107)))</formula>
    </cfRule>
  </conditionalFormatting>
  <conditionalFormatting sqref="AX8">
    <cfRule type="cellIs" dxfId="455" priority="466" operator="lessThan">
      <formula>0.0525</formula>
    </cfRule>
  </conditionalFormatting>
  <conditionalFormatting sqref="R116:R117">
    <cfRule type="containsText" dxfId="454" priority="464" operator="containsText" text="Gatilho atingido">
      <formula>NOT(ISERROR(SEARCH("Gatilho atingido",R116)))</formula>
    </cfRule>
    <cfRule type="containsText" dxfId="453" priority="465" operator="containsText" text="Gatilho não atingido">
      <formula>NOT(ISERROR(SEARCH("Gatilho não atingido",R116)))</formula>
    </cfRule>
  </conditionalFormatting>
  <conditionalFormatting sqref="S116:S117">
    <cfRule type="containsText" dxfId="452" priority="462" operator="containsText" text="Gatilho atingido">
      <formula>NOT(ISERROR(SEARCH("Gatilho atingido",S116)))</formula>
    </cfRule>
    <cfRule type="containsText" dxfId="451" priority="463" operator="containsText" text="Gatilho não atingido">
      <formula>NOT(ISERROR(SEARCH("Gatilho não atingido",S116)))</formula>
    </cfRule>
  </conditionalFormatting>
  <conditionalFormatting sqref="T116:T117">
    <cfRule type="containsText" dxfId="450" priority="460" operator="containsText" text="Gatilho atingido">
      <formula>NOT(ISERROR(SEARCH("Gatilho atingido",T116)))</formula>
    </cfRule>
    <cfRule type="containsText" dxfId="449" priority="461" operator="containsText" text="Gatilho não atingido">
      <formula>NOT(ISERROR(SEARCH("Gatilho não atingido",T116)))</formula>
    </cfRule>
  </conditionalFormatting>
  <conditionalFormatting sqref="U116:U117">
    <cfRule type="containsText" dxfId="448" priority="458" operator="containsText" text="Gatilho atingido">
      <formula>NOT(ISERROR(SEARCH("Gatilho atingido",U116)))</formula>
    </cfRule>
    <cfRule type="containsText" dxfId="447" priority="459" operator="containsText" text="Gatilho não atingido">
      <formula>NOT(ISERROR(SEARCH("Gatilho não atingido",U116)))</formula>
    </cfRule>
  </conditionalFormatting>
  <conditionalFormatting sqref="V116:V117">
    <cfRule type="containsText" dxfId="446" priority="456" operator="containsText" text="Gatilho atingido">
      <formula>NOT(ISERROR(SEARCH("Gatilho atingido",V116)))</formula>
    </cfRule>
    <cfRule type="containsText" dxfId="445" priority="457" operator="containsText" text="Gatilho não atingido">
      <formula>NOT(ISERROR(SEARCH("Gatilho não atingido",V116)))</formula>
    </cfRule>
  </conditionalFormatting>
  <conditionalFormatting sqref="W116:W117">
    <cfRule type="containsText" dxfId="444" priority="454" operator="containsText" text="Gatilho atingido">
      <formula>NOT(ISERROR(SEARCH("Gatilho atingido",W116)))</formula>
    </cfRule>
    <cfRule type="containsText" dxfId="443" priority="455" operator="containsText" text="Gatilho não atingido">
      <formula>NOT(ISERROR(SEARCH("Gatilho não atingido",W116)))</formula>
    </cfRule>
  </conditionalFormatting>
  <conditionalFormatting sqref="X116:X117">
    <cfRule type="containsText" dxfId="442" priority="452" operator="containsText" text="Gatilho atingido">
      <formula>NOT(ISERROR(SEARCH("Gatilho atingido",X116)))</formula>
    </cfRule>
    <cfRule type="containsText" dxfId="441" priority="453" operator="containsText" text="Gatilho não atingido">
      <formula>NOT(ISERROR(SEARCH("Gatilho não atingido",X116)))</formula>
    </cfRule>
  </conditionalFormatting>
  <conditionalFormatting sqref="AX9">
    <cfRule type="containsText" dxfId="440" priority="449" operator="containsText" text="Gatilho não atingido">
      <formula>NOT(ISERROR(SEARCH("Gatilho não atingido",AX9)))</formula>
    </cfRule>
    <cfRule type="containsText" dxfId="439" priority="450" operator="containsText" text="Gatilho atingido">
      <formula>NOT(ISERROR(SEARCH("Gatilho atingido",AX9)))</formula>
    </cfRule>
    <cfRule type="cellIs" dxfId="438" priority="451" operator="lessThan">
      <formula>0.0525</formula>
    </cfRule>
  </conditionalFormatting>
  <conditionalFormatting sqref="AX10">
    <cfRule type="containsText" dxfId="437" priority="446" operator="containsText" text="Gatilho não atingido">
      <formula>NOT(ISERROR(SEARCH("Gatilho não atingido",AX10)))</formula>
    </cfRule>
    <cfRule type="containsText" dxfId="436" priority="447" operator="containsText" text="Gatilho atingido">
      <formula>NOT(ISERROR(SEARCH("Gatilho atingido",AX10)))</formula>
    </cfRule>
    <cfRule type="cellIs" dxfId="435" priority="448" operator="lessThan">
      <formula>0.0525</formula>
    </cfRule>
  </conditionalFormatting>
  <conditionalFormatting sqref="AX11">
    <cfRule type="containsText" dxfId="434" priority="443" operator="containsText" text="Gatilho não atingido">
      <formula>NOT(ISERROR(SEARCH("Gatilho não atingido",AX11)))</formula>
    </cfRule>
    <cfRule type="containsText" dxfId="433" priority="444" operator="containsText" text="Gatilho atingido">
      <formula>NOT(ISERROR(SEARCH("Gatilho atingido",AX11)))</formula>
    </cfRule>
    <cfRule type="cellIs" dxfId="432" priority="445" operator="lessThan">
      <formula>0.0525</formula>
    </cfRule>
  </conditionalFormatting>
  <conditionalFormatting sqref="Y8:Y9">
    <cfRule type="containsText" dxfId="431" priority="441" operator="containsText" text="Gatilho atingido">
      <formula>NOT(ISERROR(SEARCH("Gatilho atingido",Y8)))</formula>
    </cfRule>
    <cfRule type="containsText" dxfId="430" priority="442" operator="containsText" text="Gatilho não atingido">
      <formula>NOT(ISERROR(SEARCH("Gatilho não atingido",Y8)))</formula>
    </cfRule>
  </conditionalFormatting>
  <conditionalFormatting sqref="Y17:Y18">
    <cfRule type="containsText" dxfId="429" priority="439" operator="containsText" text="Gatilho atingido">
      <formula>NOT(ISERROR(SEARCH("Gatilho atingido",Y17)))</formula>
    </cfRule>
    <cfRule type="containsText" dxfId="428" priority="440" operator="containsText" text="Gatilho não atingido">
      <formula>NOT(ISERROR(SEARCH("Gatilho não atingido",Y17)))</formula>
    </cfRule>
  </conditionalFormatting>
  <conditionalFormatting sqref="Y26:Y27">
    <cfRule type="containsText" dxfId="427" priority="437" operator="containsText" text="Gatilho atingido">
      <formula>NOT(ISERROR(SEARCH("Gatilho atingido",Y26)))</formula>
    </cfRule>
    <cfRule type="containsText" dxfId="426" priority="438" operator="containsText" text="Gatilho não atingido">
      <formula>NOT(ISERROR(SEARCH("Gatilho não atingido",Y26)))</formula>
    </cfRule>
  </conditionalFormatting>
  <conditionalFormatting sqref="Y35:Y36">
    <cfRule type="containsText" dxfId="425" priority="435" operator="containsText" text="Gatilho atingido">
      <formula>NOT(ISERROR(SEARCH("Gatilho atingido",Y35)))</formula>
    </cfRule>
    <cfRule type="containsText" dxfId="424" priority="436" operator="containsText" text="Gatilho não atingido">
      <formula>NOT(ISERROR(SEARCH("Gatilho não atingido",Y35)))</formula>
    </cfRule>
  </conditionalFormatting>
  <conditionalFormatting sqref="Y44:Y45">
    <cfRule type="containsText" dxfId="423" priority="433" operator="containsText" text="Gatilho atingido">
      <formula>NOT(ISERROR(SEARCH("Gatilho atingido",Y44)))</formula>
    </cfRule>
    <cfRule type="containsText" dxfId="422" priority="434" operator="containsText" text="Gatilho não atingido">
      <formula>NOT(ISERROR(SEARCH("Gatilho não atingido",Y44)))</formula>
    </cfRule>
  </conditionalFormatting>
  <conditionalFormatting sqref="Y53:Y54">
    <cfRule type="containsText" dxfId="421" priority="431" operator="containsText" text="Gatilho atingido">
      <formula>NOT(ISERROR(SEARCH("Gatilho atingido",Y53)))</formula>
    </cfRule>
    <cfRule type="containsText" dxfId="420" priority="432" operator="containsText" text="Gatilho não atingido">
      <formula>NOT(ISERROR(SEARCH("Gatilho não atingido",Y53)))</formula>
    </cfRule>
  </conditionalFormatting>
  <conditionalFormatting sqref="Y62:Y63">
    <cfRule type="containsText" dxfId="419" priority="429" operator="containsText" text="Gatilho atingido">
      <formula>NOT(ISERROR(SEARCH("Gatilho atingido",Y62)))</formula>
    </cfRule>
    <cfRule type="containsText" dxfId="418" priority="430" operator="containsText" text="Gatilho não atingido">
      <formula>NOT(ISERROR(SEARCH("Gatilho não atingido",Y62)))</formula>
    </cfRule>
  </conditionalFormatting>
  <conditionalFormatting sqref="Y71:Y72">
    <cfRule type="containsText" dxfId="417" priority="427" operator="containsText" text="Gatilho atingido">
      <formula>NOT(ISERROR(SEARCH("Gatilho atingido",Y71)))</formula>
    </cfRule>
    <cfRule type="containsText" dxfId="416" priority="428" operator="containsText" text="Gatilho não atingido">
      <formula>NOT(ISERROR(SEARCH("Gatilho não atingido",Y71)))</formula>
    </cfRule>
  </conditionalFormatting>
  <conditionalFormatting sqref="Y80:Y81">
    <cfRule type="containsText" dxfId="415" priority="425" operator="containsText" text="Gatilho atingido">
      <formula>NOT(ISERROR(SEARCH("Gatilho atingido",Y80)))</formula>
    </cfRule>
    <cfRule type="containsText" dxfId="414" priority="426" operator="containsText" text="Gatilho não atingido">
      <formula>NOT(ISERROR(SEARCH("Gatilho não atingido",Y80)))</formula>
    </cfRule>
  </conditionalFormatting>
  <conditionalFormatting sqref="Y89:Y90">
    <cfRule type="containsText" dxfId="413" priority="423" operator="containsText" text="Gatilho atingido">
      <formula>NOT(ISERROR(SEARCH("Gatilho atingido",Y89)))</formula>
    </cfRule>
    <cfRule type="containsText" dxfId="412" priority="424" operator="containsText" text="Gatilho não atingido">
      <formula>NOT(ISERROR(SEARCH("Gatilho não atingido",Y89)))</formula>
    </cfRule>
  </conditionalFormatting>
  <conditionalFormatting sqref="Y98:Y99">
    <cfRule type="containsText" dxfId="411" priority="421" operator="containsText" text="Gatilho atingido">
      <formula>NOT(ISERROR(SEARCH("Gatilho atingido",Y98)))</formula>
    </cfRule>
    <cfRule type="containsText" dxfId="410" priority="422" operator="containsText" text="Gatilho não atingido">
      <formula>NOT(ISERROR(SEARCH("Gatilho não atingido",Y98)))</formula>
    </cfRule>
  </conditionalFormatting>
  <conditionalFormatting sqref="Y107:Y108">
    <cfRule type="containsText" dxfId="409" priority="419" operator="containsText" text="Gatilho atingido">
      <formula>NOT(ISERROR(SEARCH("Gatilho atingido",Y107)))</formula>
    </cfRule>
    <cfRule type="containsText" dxfId="408" priority="420" operator="containsText" text="Gatilho não atingido">
      <formula>NOT(ISERROR(SEARCH("Gatilho não atingido",Y107)))</formula>
    </cfRule>
  </conditionalFormatting>
  <conditionalFormatting sqref="Y116:Y117">
    <cfRule type="containsText" dxfId="407" priority="417" operator="containsText" text="Gatilho atingido">
      <formula>NOT(ISERROR(SEARCH("Gatilho atingido",Y116)))</formula>
    </cfRule>
    <cfRule type="containsText" dxfId="406" priority="418" operator="containsText" text="Gatilho não atingido">
      <formula>NOT(ISERROR(SEARCH("Gatilho não atingido",Y116)))</formula>
    </cfRule>
  </conditionalFormatting>
  <conditionalFormatting sqref="AY8">
    <cfRule type="cellIs" dxfId="405" priority="416" operator="lessThan">
      <formula>0.0525</formula>
    </cfRule>
  </conditionalFormatting>
  <conditionalFormatting sqref="AY9">
    <cfRule type="containsText" dxfId="404" priority="413" operator="containsText" text="Gatilho não atingido">
      <formula>NOT(ISERROR(SEARCH("Gatilho não atingido",AY9)))</formula>
    </cfRule>
    <cfRule type="containsText" dxfId="403" priority="414" operator="containsText" text="Gatilho atingido">
      <formula>NOT(ISERROR(SEARCH("Gatilho atingido",AY9)))</formula>
    </cfRule>
    <cfRule type="cellIs" dxfId="402" priority="415" operator="lessThan">
      <formula>0.0525</formula>
    </cfRule>
  </conditionalFormatting>
  <conditionalFormatting sqref="AY10">
    <cfRule type="containsText" dxfId="401" priority="410" operator="containsText" text="Gatilho não atingido">
      <formula>NOT(ISERROR(SEARCH("Gatilho não atingido",AY10)))</formula>
    </cfRule>
    <cfRule type="containsText" dxfId="400" priority="411" operator="containsText" text="Gatilho atingido">
      <formula>NOT(ISERROR(SEARCH("Gatilho atingido",AY10)))</formula>
    </cfRule>
    <cfRule type="cellIs" dxfId="399" priority="412" operator="lessThan">
      <formula>0.0525</formula>
    </cfRule>
  </conditionalFormatting>
  <conditionalFormatting sqref="AY11">
    <cfRule type="containsText" dxfId="398" priority="407" operator="containsText" text="Gatilho não atingido">
      <formula>NOT(ISERROR(SEARCH("Gatilho não atingido",AY11)))</formula>
    </cfRule>
    <cfRule type="containsText" dxfId="397" priority="408" operator="containsText" text="Gatilho atingido">
      <formula>NOT(ISERROR(SEARCH("Gatilho atingido",AY11)))</formula>
    </cfRule>
    <cfRule type="cellIs" dxfId="396" priority="409" operator="lessThan">
      <formula>0.0525</formula>
    </cfRule>
  </conditionalFormatting>
  <conditionalFormatting sqref="Z8:Z9">
    <cfRule type="containsText" dxfId="395" priority="405" operator="containsText" text="Gatilho atingido">
      <formula>NOT(ISERROR(SEARCH("Gatilho atingido",Z8)))</formula>
    </cfRule>
    <cfRule type="containsText" dxfId="394" priority="406" operator="containsText" text="Gatilho não atingido">
      <formula>NOT(ISERROR(SEARCH("Gatilho não atingido",Z8)))</formula>
    </cfRule>
  </conditionalFormatting>
  <conditionalFormatting sqref="Z17:Z18">
    <cfRule type="containsText" dxfId="393" priority="403" operator="containsText" text="Gatilho atingido">
      <formula>NOT(ISERROR(SEARCH("Gatilho atingido",Z17)))</formula>
    </cfRule>
    <cfRule type="containsText" dxfId="392" priority="404" operator="containsText" text="Gatilho não atingido">
      <formula>NOT(ISERROR(SEARCH("Gatilho não atingido",Z17)))</formula>
    </cfRule>
  </conditionalFormatting>
  <conditionalFormatting sqref="Z26:Z27">
    <cfRule type="containsText" dxfId="391" priority="401" operator="containsText" text="Gatilho atingido">
      <formula>NOT(ISERROR(SEARCH("Gatilho atingido",Z26)))</formula>
    </cfRule>
    <cfRule type="containsText" dxfId="390" priority="402" operator="containsText" text="Gatilho não atingido">
      <formula>NOT(ISERROR(SEARCH("Gatilho não atingido",Z26)))</formula>
    </cfRule>
  </conditionalFormatting>
  <conditionalFormatting sqref="Z35:Z36">
    <cfRule type="containsText" dxfId="389" priority="399" operator="containsText" text="Gatilho atingido">
      <formula>NOT(ISERROR(SEARCH("Gatilho atingido",Z35)))</formula>
    </cfRule>
    <cfRule type="containsText" dxfId="388" priority="400" operator="containsText" text="Gatilho não atingido">
      <formula>NOT(ISERROR(SEARCH("Gatilho não atingido",Z35)))</formula>
    </cfRule>
  </conditionalFormatting>
  <conditionalFormatting sqref="Z44:Z45">
    <cfRule type="containsText" dxfId="387" priority="397" operator="containsText" text="Gatilho atingido">
      <formula>NOT(ISERROR(SEARCH("Gatilho atingido",Z44)))</formula>
    </cfRule>
    <cfRule type="containsText" dxfId="386" priority="398" operator="containsText" text="Gatilho não atingido">
      <formula>NOT(ISERROR(SEARCH("Gatilho não atingido",Z44)))</formula>
    </cfRule>
  </conditionalFormatting>
  <conditionalFormatting sqref="Z53:Z54">
    <cfRule type="containsText" dxfId="385" priority="395" operator="containsText" text="Gatilho atingido">
      <formula>NOT(ISERROR(SEARCH("Gatilho atingido",Z53)))</formula>
    </cfRule>
    <cfRule type="containsText" dxfId="384" priority="396" operator="containsText" text="Gatilho não atingido">
      <formula>NOT(ISERROR(SEARCH("Gatilho não atingido",Z53)))</formula>
    </cfRule>
  </conditionalFormatting>
  <conditionalFormatting sqref="Z62:Z63">
    <cfRule type="containsText" dxfId="383" priority="393" operator="containsText" text="Gatilho atingido">
      <formula>NOT(ISERROR(SEARCH("Gatilho atingido",Z62)))</formula>
    </cfRule>
    <cfRule type="containsText" dxfId="382" priority="394" operator="containsText" text="Gatilho não atingido">
      <formula>NOT(ISERROR(SEARCH("Gatilho não atingido",Z62)))</formula>
    </cfRule>
  </conditionalFormatting>
  <conditionalFormatting sqref="Z71:Z72">
    <cfRule type="containsText" dxfId="381" priority="391" operator="containsText" text="Gatilho atingido">
      <formula>NOT(ISERROR(SEARCH("Gatilho atingido",Z71)))</formula>
    </cfRule>
    <cfRule type="containsText" dxfId="380" priority="392" operator="containsText" text="Gatilho não atingido">
      <formula>NOT(ISERROR(SEARCH("Gatilho não atingido",Z71)))</formula>
    </cfRule>
  </conditionalFormatting>
  <conditionalFormatting sqref="Z80:Z81">
    <cfRule type="containsText" dxfId="379" priority="389" operator="containsText" text="Gatilho atingido">
      <formula>NOT(ISERROR(SEARCH("Gatilho atingido",Z80)))</formula>
    </cfRule>
    <cfRule type="containsText" dxfId="378" priority="390" operator="containsText" text="Gatilho não atingido">
      <formula>NOT(ISERROR(SEARCH("Gatilho não atingido",Z80)))</formula>
    </cfRule>
  </conditionalFormatting>
  <conditionalFormatting sqref="Z89:Z90">
    <cfRule type="containsText" dxfId="377" priority="387" operator="containsText" text="Gatilho atingido">
      <formula>NOT(ISERROR(SEARCH("Gatilho atingido",Z89)))</formula>
    </cfRule>
    <cfRule type="containsText" dxfId="376" priority="388" operator="containsText" text="Gatilho não atingido">
      <formula>NOT(ISERROR(SEARCH("Gatilho não atingido",Z89)))</formula>
    </cfRule>
  </conditionalFormatting>
  <conditionalFormatting sqref="Z98:Z99">
    <cfRule type="containsText" dxfId="375" priority="385" operator="containsText" text="Gatilho atingido">
      <formula>NOT(ISERROR(SEARCH("Gatilho atingido",Z98)))</formula>
    </cfRule>
    <cfRule type="containsText" dxfId="374" priority="386" operator="containsText" text="Gatilho não atingido">
      <formula>NOT(ISERROR(SEARCH("Gatilho não atingido",Z98)))</formula>
    </cfRule>
  </conditionalFormatting>
  <conditionalFormatting sqref="Z107:Z108">
    <cfRule type="containsText" dxfId="373" priority="383" operator="containsText" text="Gatilho atingido">
      <formula>NOT(ISERROR(SEARCH("Gatilho atingido",Z107)))</formula>
    </cfRule>
    <cfRule type="containsText" dxfId="372" priority="384" operator="containsText" text="Gatilho não atingido">
      <formula>NOT(ISERROR(SEARCH("Gatilho não atingido",Z107)))</formula>
    </cfRule>
  </conditionalFormatting>
  <conditionalFormatting sqref="Z116:Z117">
    <cfRule type="containsText" dxfId="371" priority="381" operator="containsText" text="Gatilho atingido">
      <formula>NOT(ISERROR(SEARCH("Gatilho atingido",Z116)))</formula>
    </cfRule>
    <cfRule type="containsText" dxfId="370" priority="382" operator="containsText" text="Gatilho não atingido">
      <formula>NOT(ISERROR(SEARCH("Gatilho não atingido",Z116)))</formula>
    </cfRule>
  </conditionalFormatting>
  <conditionalFormatting sqref="AZ8">
    <cfRule type="cellIs" dxfId="369" priority="380" operator="lessThan">
      <formula>0.0525</formula>
    </cfRule>
  </conditionalFormatting>
  <conditionalFormatting sqref="AZ9">
    <cfRule type="containsText" dxfId="368" priority="377" operator="containsText" text="Gatilho não atingido">
      <formula>NOT(ISERROR(SEARCH("Gatilho não atingido",AZ9)))</formula>
    </cfRule>
    <cfRule type="containsText" dxfId="367" priority="378" operator="containsText" text="Gatilho atingido">
      <formula>NOT(ISERROR(SEARCH("Gatilho atingido",AZ9)))</formula>
    </cfRule>
    <cfRule type="cellIs" dxfId="366" priority="379" operator="lessThan">
      <formula>0.0525</formula>
    </cfRule>
  </conditionalFormatting>
  <conditionalFormatting sqref="AZ10">
    <cfRule type="containsText" dxfId="365" priority="374" operator="containsText" text="Gatilho não atingido">
      <formula>NOT(ISERROR(SEARCH("Gatilho não atingido",AZ10)))</formula>
    </cfRule>
    <cfRule type="containsText" dxfId="364" priority="375" operator="containsText" text="Gatilho atingido">
      <formula>NOT(ISERROR(SEARCH("Gatilho atingido",AZ10)))</formula>
    </cfRule>
    <cfRule type="cellIs" dxfId="363" priority="376" operator="lessThan">
      <formula>0.0525</formula>
    </cfRule>
  </conditionalFormatting>
  <conditionalFormatting sqref="AZ11">
    <cfRule type="containsText" dxfId="362" priority="371" operator="containsText" text="Gatilho não atingido">
      <formula>NOT(ISERROR(SEARCH("Gatilho não atingido",AZ11)))</formula>
    </cfRule>
    <cfRule type="containsText" dxfId="361" priority="372" operator="containsText" text="Gatilho atingido">
      <formula>NOT(ISERROR(SEARCH("Gatilho atingido",AZ11)))</formula>
    </cfRule>
    <cfRule type="cellIs" dxfId="360" priority="373" operator="lessThan">
      <formula>0.0525</formula>
    </cfRule>
  </conditionalFormatting>
  <conditionalFormatting sqref="AA8:AA9">
    <cfRule type="containsText" dxfId="359" priority="369" operator="containsText" text="Gatilho atingido">
      <formula>NOT(ISERROR(SEARCH("Gatilho atingido",AA8)))</formula>
    </cfRule>
    <cfRule type="containsText" dxfId="358" priority="370" operator="containsText" text="Gatilho não atingido">
      <formula>NOT(ISERROR(SEARCH("Gatilho não atingido",AA8)))</formula>
    </cfRule>
  </conditionalFormatting>
  <conditionalFormatting sqref="AA17:AA18">
    <cfRule type="containsText" dxfId="357" priority="367" operator="containsText" text="Gatilho atingido">
      <formula>NOT(ISERROR(SEARCH("Gatilho atingido",AA17)))</formula>
    </cfRule>
    <cfRule type="containsText" dxfId="356" priority="368" operator="containsText" text="Gatilho não atingido">
      <formula>NOT(ISERROR(SEARCH("Gatilho não atingido",AA17)))</formula>
    </cfRule>
  </conditionalFormatting>
  <conditionalFormatting sqref="AA26:AA27">
    <cfRule type="containsText" dxfId="355" priority="365" operator="containsText" text="Gatilho atingido">
      <formula>NOT(ISERROR(SEARCH("Gatilho atingido",AA26)))</formula>
    </cfRule>
    <cfRule type="containsText" dxfId="354" priority="366" operator="containsText" text="Gatilho não atingido">
      <formula>NOT(ISERROR(SEARCH("Gatilho não atingido",AA26)))</formula>
    </cfRule>
  </conditionalFormatting>
  <conditionalFormatting sqref="AA35:AA36">
    <cfRule type="containsText" dxfId="353" priority="363" operator="containsText" text="Gatilho atingido">
      <formula>NOT(ISERROR(SEARCH("Gatilho atingido",AA35)))</formula>
    </cfRule>
    <cfRule type="containsText" dxfId="352" priority="364" operator="containsText" text="Gatilho não atingido">
      <formula>NOT(ISERROR(SEARCH("Gatilho não atingido",AA35)))</formula>
    </cfRule>
  </conditionalFormatting>
  <conditionalFormatting sqref="AA44:AA45">
    <cfRule type="containsText" dxfId="351" priority="361" operator="containsText" text="Gatilho atingido">
      <formula>NOT(ISERROR(SEARCH("Gatilho atingido",AA44)))</formula>
    </cfRule>
    <cfRule type="containsText" dxfId="350" priority="362" operator="containsText" text="Gatilho não atingido">
      <formula>NOT(ISERROR(SEARCH("Gatilho não atingido",AA44)))</formula>
    </cfRule>
  </conditionalFormatting>
  <conditionalFormatting sqref="AA53:AA54">
    <cfRule type="containsText" dxfId="349" priority="359" operator="containsText" text="Gatilho atingido">
      <formula>NOT(ISERROR(SEARCH("Gatilho atingido",AA53)))</formula>
    </cfRule>
    <cfRule type="containsText" dxfId="348" priority="360" operator="containsText" text="Gatilho não atingido">
      <formula>NOT(ISERROR(SEARCH("Gatilho não atingido",AA53)))</formula>
    </cfRule>
  </conditionalFormatting>
  <conditionalFormatting sqref="AA62:AA63">
    <cfRule type="containsText" dxfId="347" priority="357" operator="containsText" text="Gatilho atingido">
      <formula>NOT(ISERROR(SEARCH("Gatilho atingido",AA62)))</formula>
    </cfRule>
    <cfRule type="containsText" dxfId="346" priority="358" operator="containsText" text="Gatilho não atingido">
      <formula>NOT(ISERROR(SEARCH("Gatilho não atingido",AA62)))</formula>
    </cfRule>
  </conditionalFormatting>
  <conditionalFormatting sqref="AA71:AA72">
    <cfRule type="containsText" dxfId="345" priority="355" operator="containsText" text="Gatilho atingido">
      <formula>NOT(ISERROR(SEARCH("Gatilho atingido",AA71)))</formula>
    </cfRule>
    <cfRule type="containsText" dxfId="344" priority="356" operator="containsText" text="Gatilho não atingido">
      <formula>NOT(ISERROR(SEARCH("Gatilho não atingido",AA71)))</formula>
    </cfRule>
  </conditionalFormatting>
  <conditionalFormatting sqref="AA80:AA81">
    <cfRule type="containsText" dxfId="343" priority="353" operator="containsText" text="Gatilho atingido">
      <formula>NOT(ISERROR(SEARCH("Gatilho atingido",AA80)))</formula>
    </cfRule>
    <cfRule type="containsText" dxfId="342" priority="354" operator="containsText" text="Gatilho não atingido">
      <formula>NOT(ISERROR(SEARCH("Gatilho não atingido",AA80)))</formula>
    </cfRule>
  </conditionalFormatting>
  <conditionalFormatting sqref="AA89:AA90">
    <cfRule type="containsText" dxfId="341" priority="351" operator="containsText" text="Gatilho atingido">
      <formula>NOT(ISERROR(SEARCH("Gatilho atingido",AA89)))</formula>
    </cfRule>
    <cfRule type="containsText" dxfId="340" priority="352" operator="containsText" text="Gatilho não atingido">
      <formula>NOT(ISERROR(SEARCH("Gatilho não atingido",AA89)))</formula>
    </cfRule>
  </conditionalFormatting>
  <conditionalFormatting sqref="AA98:AA99">
    <cfRule type="containsText" dxfId="339" priority="349" operator="containsText" text="Gatilho atingido">
      <formula>NOT(ISERROR(SEARCH("Gatilho atingido",AA98)))</formula>
    </cfRule>
    <cfRule type="containsText" dxfId="338" priority="350" operator="containsText" text="Gatilho não atingido">
      <formula>NOT(ISERROR(SEARCH("Gatilho não atingido",AA98)))</formula>
    </cfRule>
  </conditionalFormatting>
  <conditionalFormatting sqref="AA107:AA108">
    <cfRule type="containsText" dxfId="337" priority="347" operator="containsText" text="Gatilho atingido">
      <formula>NOT(ISERROR(SEARCH("Gatilho atingido",AA107)))</formula>
    </cfRule>
    <cfRule type="containsText" dxfId="336" priority="348" operator="containsText" text="Gatilho não atingido">
      <formula>NOT(ISERROR(SEARCH("Gatilho não atingido",AA107)))</formula>
    </cfRule>
  </conditionalFormatting>
  <conditionalFormatting sqref="AA116:AA117">
    <cfRule type="containsText" dxfId="335" priority="345" operator="containsText" text="Gatilho atingido">
      <formula>NOT(ISERROR(SEARCH("Gatilho atingido",AA116)))</formula>
    </cfRule>
    <cfRule type="containsText" dxfId="334" priority="346" operator="containsText" text="Gatilho não atingido">
      <formula>NOT(ISERROR(SEARCH("Gatilho não atingido",AA116)))</formula>
    </cfRule>
  </conditionalFormatting>
  <conditionalFormatting sqref="BA8">
    <cfRule type="cellIs" dxfId="333" priority="344" operator="lessThan">
      <formula>0.0525</formula>
    </cfRule>
  </conditionalFormatting>
  <conditionalFormatting sqref="BA9">
    <cfRule type="containsText" dxfId="332" priority="341" operator="containsText" text="Gatilho não atingido">
      <formula>NOT(ISERROR(SEARCH("Gatilho não atingido",BA9)))</formula>
    </cfRule>
    <cfRule type="containsText" dxfId="331" priority="342" operator="containsText" text="Gatilho atingido">
      <formula>NOT(ISERROR(SEARCH("Gatilho atingido",BA9)))</formula>
    </cfRule>
    <cfRule type="cellIs" dxfId="330" priority="343" operator="lessThan">
      <formula>0.0525</formula>
    </cfRule>
  </conditionalFormatting>
  <conditionalFormatting sqref="BA10">
    <cfRule type="containsText" dxfId="329" priority="338" operator="containsText" text="Gatilho não atingido">
      <formula>NOT(ISERROR(SEARCH("Gatilho não atingido",BA10)))</formula>
    </cfRule>
    <cfRule type="containsText" dxfId="328" priority="339" operator="containsText" text="Gatilho atingido">
      <formula>NOT(ISERROR(SEARCH("Gatilho atingido",BA10)))</formula>
    </cfRule>
    <cfRule type="cellIs" dxfId="327" priority="340" operator="lessThan">
      <formula>0.0525</formula>
    </cfRule>
  </conditionalFormatting>
  <conditionalFormatting sqref="BA11">
    <cfRule type="containsText" dxfId="326" priority="335" operator="containsText" text="Gatilho não atingido">
      <formula>NOT(ISERROR(SEARCH("Gatilho não atingido",BA11)))</formula>
    </cfRule>
    <cfRule type="containsText" dxfId="325" priority="336" operator="containsText" text="Gatilho atingido">
      <formula>NOT(ISERROR(SEARCH("Gatilho atingido",BA11)))</formula>
    </cfRule>
    <cfRule type="cellIs" dxfId="324" priority="337" operator="lessThan">
      <formula>0.0525</formula>
    </cfRule>
  </conditionalFormatting>
  <conditionalFormatting sqref="AB8:AB9">
    <cfRule type="containsText" dxfId="323" priority="333" operator="containsText" text="Gatilho atingido">
      <formula>NOT(ISERROR(SEARCH("Gatilho atingido",AB8)))</formula>
    </cfRule>
    <cfRule type="containsText" dxfId="322" priority="334" operator="containsText" text="Gatilho não atingido">
      <formula>NOT(ISERROR(SEARCH("Gatilho não atingido",AB8)))</formula>
    </cfRule>
  </conditionalFormatting>
  <conditionalFormatting sqref="AB17:AB18">
    <cfRule type="containsText" dxfId="321" priority="331" operator="containsText" text="Gatilho atingido">
      <formula>NOT(ISERROR(SEARCH("Gatilho atingido",AB17)))</formula>
    </cfRule>
    <cfRule type="containsText" dxfId="320" priority="332" operator="containsText" text="Gatilho não atingido">
      <formula>NOT(ISERROR(SEARCH("Gatilho não atingido",AB17)))</formula>
    </cfRule>
  </conditionalFormatting>
  <conditionalFormatting sqref="AB26:AB27">
    <cfRule type="containsText" dxfId="319" priority="329" operator="containsText" text="Gatilho atingido">
      <formula>NOT(ISERROR(SEARCH("Gatilho atingido",AB26)))</formula>
    </cfRule>
    <cfRule type="containsText" dxfId="318" priority="330" operator="containsText" text="Gatilho não atingido">
      <formula>NOT(ISERROR(SEARCH("Gatilho não atingido",AB26)))</formula>
    </cfRule>
  </conditionalFormatting>
  <conditionalFormatting sqref="AB35:AB36">
    <cfRule type="containsText" dxfId="317" priority="327" operator="containsText" text="Gatilho atingido">
      <formula>NOT(ISERROR(SEARCH("Gatilho atingido",AB35)))</formula>
    </cfRule>
    <cfRule type="containsText" dxfId="316" priority="328" operator="containsText" text="Gatilho não atingido">
      <formula>NOT(ISERROR(SEARCH("Gatilho não atingido",AB35)))</formula>
    </cfRule>
  </conditionalFormatting>
  <conditionalFormatting sqref="AB44:AB45">
    <cfRule type="containsText" dxfId="315" priority="325" operator="containsText" text="Gatilho atingido">
      <formula>NOT(ISERROR(SEARCH("Gatilho atingido",AB44)))</formula>
    </cfRule>
    <cfRule type="containsText" dxfId="314" priority="326" operator="containsText" text="Gatilho não atingido">
      <formula>NOT(ISERROR(SEARCH("Gatilho não atingido",AB44)))</formula>
    </cfRule>
  </conditionalFormatting>
  <conditionalFormatting sqref="AB53:AB54">
    <cfRule type="containsText" dxfId="313" priority="323" operator="containsText" text="Gatilho atingido">
      <formula>NOT(ISERROR(SEARCH("Gatilho atingido",AB53)))</formula>
    </cfRule>
    <cfRule type="containsText" dxfId="312" priority="324" operator="containsText" text="Gatilho não atingido">
      <formula>NOT(ISERROR(SEARCH("Gatilho não atingido",AB53)))</formula>
    </cfRule>
  </conditionalFormatting>
  <conditionalFormatting sqref="AB62:AB63">
    <cfRule type="containsText" dxfId="311" priority="321" operator="containsText" text="Gatilho atingido">
      <formula>NOT(ISERROR(SEARCH("Gatilho atingido",AB62)))</formula>
    </cfRule>
    <cfRule type="containsText" dxfId="310" priority="322" operator="containsText" text="Gatilho não atingido">
      <formula>NOT(ISERROR(SEARCH("Gatilho não atingido",AB62)))</formula>
    </cfRule>
  </conditionalFormatting>
  <conditionalFormatting sqref="AB71:AB72">
    <cfRule type="containsText" dxfId="309" priority="319" operator="containsText" text="Gatilho atingido">
      <formula>NOT(ISERROR(SEARCH("Gatilho atingido",AB71)))</formula>
    </cfRule>
    <cfRule type="containsText" dxfId="308" priority="320" operator="containsText" text="Gatilho não atingido">
      <formula>NOT(ISERROR(SEARCH("Gatilho não atingido",AB71)))</formula>
    </cfRule>
  </conditionalFormatting>
  <conditionalFormatting sqref="AB80:AB81">
    <cfRule type="containsText" dxfId="307" priority="317" operator="containsText" text="Gatilho atingido">
      <formula>NOT(ISERROR(SEARCH("Gatilho atingido",AB80)))</formula>
    </cfRule>
    <cfRule type="containsText" dxfId="306" priority="318" operator="containsText" text="Gatilho não atingido">
      <formula>NOT(ISERROR(SEARCH("Gatilho não atingido",AB80)))</formula>
    </cfRule>
  </conditionalFormatting>
  <conditionalFormatting sqref="AB89:AB90">
    <cfRule type="containsText" dxfId="305" priority="315" operator="containsText" text="Gatilho atingido">
      <formula>NOT(ISERROR(SEARCH("Gatilho atingido",AB89)))</formula>
    </cfRule>
    <cfRule type="containsText" dxfId="304" priority="316" operator="containsText" text="Gatilho não atingido">
      <formula>NOT(ISERROR(SEARCH("Gatilho não atingido",AB89)))</formula>
    </cfRule>
  </conditionalFormatting>
  <conditionalFormatting sqref="AB98:AB99">
    <cfRule type="containsText" dxfId="303" priority="313" operator="containsText" text="Gatilho atingido">
      <formula>NOT(ISERROR(SEARCH("Gatilho atingido",AB98)))</formula>
    </cfRule>
    <cfRule type="containsText" dxfId="302" priority="314" operator="containsText" text="Gatilho não atingido">
      <formula>NOT(ISERROR(SEARCH("Gatilho não atingido",AB98)))</formula>
    </cfRule>
  </conditionalFormatting>
  <conditionalFormatting sqref="AB107:AB108">
    <cfRule type="containsText" dxfId="301" priority="311" operator="containsText" text="Gatilho atingido">
      <formula>NOT(ISERROR(SEARCH("Gatilho atingido",AB107)))</formula>
    </cfRule>
    <cfRule type="containsText" dxfId="300" priority="312" operator="containsText" text="Gatilho não atingido">
      <formula>NOT(ISERROR(SEARCH("Gatilho não atingido",AB107)))</formula>
    </cfRule>
  </conditionalFormatting>
  <conditionalFormatting sqref="AB116:AB117">
    <cfRule type="containsText" dxfId="299" priority="309" operator="containsText" text="Gatilho atingido">
      <formula>NOT(ISERROR(SEARCH("Gatilho atingido",AB116)))</formula>
    </cfRule>
    <cfRule type="containsText" dxfId="298" priority="310" operator="containsText" text="Gatilho não atingido">
      <formula>NOT(ISERROR(SEARCH("Gatilho não atingido",AB116)))</formula>
    </cfRule>
  </conditionalFormatting>
  <conditionalFormatting sqref="BB8">
    <cfRule type="cellIs" dxfId="297" priority="308" operator="lessThan">
      <formula>0.0525</formula>
    </cfRule>
  </conditionalFormatting>
  <conditionalFormatting sqref="BB9">
    <cfRule type="containsText" dxfId="296" priority="305" operator="containsText" text="Gatilho não atingido">
      <formula>NOT(ISERROR(SEARCH("Gatilho não atingido",BB9)))</formula>
    </cfRule>
    <cfRule type="containsText" dxfId="295" priority="306" operator="containsText" text="Gatilho atingido">
      <formula>NOT(ISERROR(SEARCH("Gatilho atingido",BB9)))</formula>
    </cfRule>
    <cfRule type="cellIs" dxfId="294" priority="307" operator="lessThan">
      <formula>0.0525</formula>
    </cfRule>
  </conditionalFormatting>
  <conditionalFormatting sqref="BB10">
    <cfRule type="containsText" dxfId="293" priority="302" operator="containsText" text="Gatilho não atingido">
      <formula>NOT(ISERROR(SEARCH("Gatilho não atingido",BB10)))</formula>
    </cfRule>
    <cfRule type="containsText" dxfId="292" priority="303" operator="containsText" text="Gatilho atingido">
      <formula>NOT(ISERROR(SEARCH("Gatilho atingido",BB10)))</formula>
    </cfRule>
    <cfRule type="cellIs" dxfId="291" priority="304" operator="lessThan">
      <formula>0.0525</formula>
    </cfRule>
  </conditionalFormatting>
  <conditionalFormatting sqref="BB11">
    <cfRule type="containsText" dxfId="290" priority="299" operator="containsText" text="Gatilho não atingido">
      <formula>NOT(ISERROR(SEARCH("Gatilho não atingido",BB11)))</formula>
    </cfRule>
    <cfRule type="containsText" dxfId="289" priority="300" operator="containsText" text="Gatilho atingido">
      <formula>NOT(ISERROR(SEARCH("Gatilho atingido",BB11)))</formula>
    </cfRule>
    <cfRule type="cellIs" dxfId="288" priority="301" operator="lessThan">
      <formula>0.0525</formula>
    </cfRule>
  </conditionalFormatting>
  <conditionalFormatting sqref="AC8:AC9">
    <cfRule type="containsText" dxfId="287" priority="297" operator="containsText" text="Gatilho atingido">
      <formula>NOT(ISERROR(SEARCH("Gatilho atingido",AC8)))</formula>
    </cfRule>
    <cfRule type="containsText" dxfId="286" priority="298" operator="containsText" text="Gatilho não atingido">
      <formula>NOT(ISERROR(SEARCH("Gatilho não atingido",AC8)))</formula>
    </cfRule>
  </conditionalFormatting>
  <conditionalFormatting sqref="AC17:AC18">
    <cfRule type="containsText" dxfId="285" priority="295" operator="containsText" text="Gatilho atingido">
      <formula>NOT(ISERROR(SEARCH("Gatilho atingido",AC17)))</formula>
    </cfRule>
    <cfRule type="containsText" dxfId="284" priority="296" operator="containsText" text="Gatilho não atingido">
      <formula>NOT(ISERROR(SEARCH("Gatilho não atingido",AC17)))</formula>
    </cfRule>
  </conditionalFormatting>
  <conditionalFormatting sqref="AC26:AC27">
    <cfRule type="containsText" dxfId="283" priority="293" operator="containsText" text="Gatilho atingido">
      <formula>NOT(ISERROR(SEARCH("Gatilho atingido",AC26)))</formula>
    </cfRule>
    <cfRule type="containsText" dxfId="282" priority="294" operator="containsText" text="Gatilho não atingido">
      <formula>NOT(ISERROR(SEARCH("Gatilho não atingido",AC26)))</formula>
    </cfRule>
  </conditionalFormatting>
  <conditionalFormatting sqref="AC35:AC36">
    <cfRule type="containsText" dxfId="281" priority="291" operator="containsText" text="Gatilho atingido">
      <formula>NOT(ISERROR(SEARCH("Gatilho atingido",AC35)))</formula>
    </cfRule>
    <cfRule type="containsText" dxfId="280" priority="292" operator="containsText" text="Gatilho não atingido">
      <formula>NOT(ISERROR(SEARCH("Gatilho não atingido",AC35)))</formula>
    </cfRule>
  </conditionalFormatting>
  <conditionalFormatting sqref="AC44:AC45">
    <cfRule type="containsText" dxfId="279" priority="289" operator="containsText" text="Gatilho atingido">
      <formula>NOT(ISERROR(SEARCH("Gatilho atingido",AC44)))</formula>
    </cfRule>
    <cfRule type="containsText" dxfId="278" priority="290" operator="containsText" text="Gatilho não atingido">
      <formula>NOT(ISERROR(SEARCH("Gatilho não atingido",AC44)))</formula>
    </cfRule>
  </conditionalFormatting>
  <conditionalFormatting sqref="AC53:AC54">
    <cfRule type="containsText" dxfId="277" priority="287" operator="containsText" text="Gatilho atingido">
      <formula>NOT(ISERROR(SEARCH("Gatilho atingido",AC53)))</formula>
    </cfRule>
    <cfRule type="containsText" dxfId="276" priority="288" operator="containsText" text="Gatilho não atingido">
      <formula>NOT(ISERROR(SEARCH("Gatilho não atingido",AC53)))</formula>
    </cfRule>
  </conditionalFormatting>
  <conditionalFormatting sqref="AC62:AC63">
    <cfRule type="containsText" dxfId="275" priority="285" operator="containsText" text="Gatilho atingido">
      <formula>NOT(ISERROR(SEARCH("Gatilho atingido",AC62)))</formula>
    </cfRule>
    <cfRule type="containsText" dxfId="274" priority="286" operator="containsText" text="Gatilho não atingido">
      <formula>NOT(ISERROR(SEARCH("Gatilho não atingido",AC62)))</formula>
    </cfRule>
  </conditionalFormatting>
  <conditionalFormatting sqref="AC71:AC72">
    <cfRule type="containsText" dxfId="273" priority="283" operator="containsText" text="Gatilho atingido">
      <formula>NOT(ISERROR(SEARCH("Gatilho atingido",AC71)))</formula>
    </cfRule>
    <cfRule type="containsText" dxfId="272" priority="284" operator="containsText" text="Gatilho não atingido">
      <formula>NOT(ISERROR(SEARCH("Gatilho não atingido",AC71)))</formula>
    </cfRule>
  </conditionalFormatting>
  <conditionalFormatting sqref="AC80:AC81">
    <cfRule type="containsText" dxfId="271" priority="281" operator="containsText" text="Gatilho atingido">
      <formula>NOT(ISERROR(SEARCH("Gatilho atingido",AC80)))</formula>
    </cfRule>
    <cfRule type="containsText" dxfId="270" priority="282" operator="containsText" text="Gatilho não atingido">
      <formula>NOT(ISERROR(SEARCH("Gatilho não atingido",AC80)))</formula>
    </cfRule>
  </conditionalFormatting>
  <conditionalFormatting sqref="AC89:AC90">
    <cfRule type="containsText" dxfId="269" priority="279" operator="containsText" text="Gatilho atingido">
      <formula>NOT(ISERROR(SEARCH("Gatilho atingido",AC89)))</formula>
    </cfRule>
    <cfRule type="containsText" dxfId="268" priority="280" operator="containsText" text="Gatilho não atingido">
      <formula>NOT(ISERROR(SEARCH("Gatilho não atingido",AC89)))</formula>
    </cfRule>
  </conditionalFormatting>
  <conditionalFormatting sqref="AC98:AC99">
    <cfRule type="containsText" dxfId="267" priority="277" operator="containsText" text="Gatilho atingido">
      <formula>NOT(ISERROR(SEARCH("Gatilho atingido",AC98)))</formula>
    </cfRule>
    <cfRule type="containsText" dxfId="266" priority="278" operator="containsText" text="Gatilho não atingido">
      <formula>NOT(ISERROR(SEARCH("Gatilho não atingido",AC98)))</formula>
    </cfRule>
  </conditionalFormatting>
  <conditionalFormatting sqref="AC107:AC108">
    <cfRule type="containsText" dxfId="265" priority="275" operator="containsText" text="Gatilho atingido">
      <formula>NOT(ISERROR(SEARCH("Gatilho atingido",AC107)))</formula>
    </cfRule>
    <cfRule type="containsText" dxfId="264" priority="276" operator="containsText" text="Gatilho não atingido">
      <formula>NOT(ISERROR(SEARCH("Gatilho não atingido",AC107)))</formula>
    </cfRule>
  </conditionalFormatting>
  <conditionalFormatting sqref="AC116:AC117">
    <cfRule type="containsText" dxfId="263" priority="273" operator="containsText" text="Gatilho atingido">
      <formula>NOT(ISERROR(SEARCH("Gatilho atingido",AC116)))</formula>
    </cfRule>
    <cfRule type="containsText" dxfId="262" priority="274" operator="containsText" text="Gatilho não atingido">
      <formula>NOT(ISERROR(SEARCH("Gatilho não atingido",AC116)))</formula>
    </cfRule>
  </conditionalFormatting>
  <conditionalFormatting sqref="BC8">
    <cfRule type="cellIs" dxfId="261" priority="272" operator="lessThan">
      <formula>0.0525</formula>
    </cfRule>
  </conditionalFormatting>
  <conditionalFormatting sqref="BC9">
    <cfRule type="containsText" dxfId="260" priority="269" operator="containsText" text="Gatilho não atingido">
      <formula>NOT(ISERROR(SEARCH("Gatilho não atingido",BC9)))</formula>
    </cfRule>
    <cfRule type="containsText" dxfId="259" priority="270" operator="containsText" text="Gatilho atingido">
      <formula>NOT(ISERROR(SEARCH("Gatilho atingido",BC9)))</formula>
    </cfRule>
    <cfRule type="cellIs" dxfId="258" priority="271" operator="lessThan">
      <formula>0.0525</formula>
    </cfRule>
  </conditionalFormatting>
  <conditionalFormatting sqref="BC10">
    <cfRule type="containsText" dxfId="257" priority="266" operator="containsText" text="Gatilho não atingido">
      <formula>NOT(ISERROR(SEARCH("Gatilho não atingido",BC10)))</formula>
    </cfRule>
    <cfRule type="containsText" dxfId="256" priority="267" operator="containsText" text="Gatilho atingido">
      <formula>NOT(ISERROR(SEARCH("Gatilho atingido",BC10)))</formula>
    </cfRule>
    <cfRule type="cellIs" dxfId="255" priority="268" operator="lessThan">
      <formula>0.0525</formula>
    </cfRule>
  </conditionalFormatting>
  <conditionalFormatting sqref="BC11">
    <cfRule type="containsText" dxfId="254" priority="263" operator="containsText" text="Gatilho não atingido">
      <formula>NOT(ISERROR(SEARCH("Gatilho não atingido",BC11)))</formula>
    </cfRule>
    <cfRule type="containsText" dxfId="253" priority="264" operator="containsText" text="Gatilho atingido">
      <formula>NOT(ISERROR(SEARCH("Gatilho atingido",BC11)))</formula>
    </cfRule>
    <cfRule type="cellIs" dxfId="252" priority="265" operator="lessThan">
      <formula>0.0525</formula>
    </cfRule>
  </conditionalFormatting>
  <conditionalFormatting sqref="AD8:AD9">
    <cfRule type="containsText" dxfId="251" priority="261" operator="containsText" text="Gatilho atingido">
      <formula>NOT(ISERROR(SEARCH("Gatilho atingido",AD8)))</formula>
    </cfRule>
    <cfRule type="containsText" dxfId="250" priority="262" operator="containsText" text="Gatilho não atingido">
      <formula>NOT(ISERROR(SEARCH("Gatilho não atingido",AD8)))</formula>
    </cfRule>
  </conditionalFormatting>
  <conditionalFormatting sqref="AD17:AD18">
    <cfRule type="containsText" dxfId="249" priority="259" operator="containsText" text="Gatilho atingido">
      <formula>NOT(ISERROR(SEARCH("Gatilho atingido",AD17)))</formula>
    </cfRule>
    <cfRule type="containsText" dxfId="248" priority="260" operator="containsText" text="Gatilho não atingido">
      <formula>NOT(ISERROR(SEARCH("Gatilho não atingido",AD17)))</formula>
    </cfRule>
  </conditionalFormatting>
  <conditionalFormatting sqref="AD26:AD27">
    <cfRule type="containsText" dxfId="247" priority="257" operator="containsText" text="Gatilho atingido">
      <formula>NOT(ISERROR(SEARCH("Gatilho atingido",AD26)))</formula>
    </cfRule>
    <cfRule type="containsText" dxfId="246" priority="258" operator="containsText" text="Gatilho não atingido">
      <formula>NOT(ISERROR(SEARCH("Gatilho não atingido",AD26)))</formula>
    </cfRule>
  </conditionalFormatting>
  <conditionalFormatting sqref="AD35:AD36">
    <cfRule type="containsText" dxfId="245" priority="255" operator="containsText" text="Gatilho atingido">
      <formula>NOT(ISERROR(SEARCH("Gatilho atingido",AD35)))</formula>
    </cfRule>
    <cfRule type="containsText" dxfId="244" priority="256" operator="containsText" text="Gatilho não atingido">
      <formula>NOT(ISERROR(SEARCH("Gatilho não atingido",AD35)))</formula>
    </cfRule>
  </conditionalFormatting>
  <conditionalFormatting sqref="AD44:AD45">
    <cfRule type="containsText" dxfId="243" priority="253" operator="containsText" text="Gatilho atingido">
      <formula>NOT(ISERROR(SEARCH("Gatilho atingido",AD44)))</formula>
    </cfRule>
    <cfRule type="containsText" dxfId="242" priority="254" operator="containsText" text="Gatilho não atingido">
      <formula>NOT(ISERROR(SEARCH("Gatilho não atingido",AD44)))</formula>
    </cfRule>
  </conditionalFormatting>
  <conditionalFormatting sqref="AD53:AD54">
    <cfRule type="containsText" dxfId="241" priority="251" operator="containsText" text="Gatilho atingido">
      <formula>NOT(ISERROR(SEARCH("Gatilho atingido",AD53)))</formula>
    </cfRule>
    <cfRule type="containsText" dxfId="240" priority="252" operator="containsText" text="Gatilho não atingido">
      <formula>NOT(ISERROR(SEARCH("Gatilho não atingido",AD53)))</formula>
    </cfRule>
  </conditionalFormatting>
  <conditionalFormatting sqref="AD62:AD63">
    <cfRule type="containsText" dxfId="239" priority="249" operator="containsText" text="Gatilho atingido">
      <formula>NOT(ISERROR(SEARCH("Gatilho atingido",AD62)))</formula>
    </cfRule>
    <cfRule type="containsText" dxfId="238" priority="250" operator="containsText" text="Gatilho não atingido">
      <formula>NOT(ISERROR(SEARCH("Gatilho não atingido",AD62)))</formula>
    </cfRule>
  </conditionalFormatting>
  <conditionalFormatting sqref="AD71:AD72">
    <cfRule type="containsText" dxfId="237" priority="247" operator="containsText" text="Gatilho atingido">
      <formula>NOT(ISERROR(SEARCH("Gatilho atingido",AD71)))</formula>
    </cfRule>
    <cfRule type="containsText" dxfId="236" priority="248" operator="containsText" text="Gatilho não atingido">
      <formula>NOT(ISERROR(SEARCH("Gatilho não atingido",AD71)))</formula>
    </cfRule>
  </conditionalFormatting>
  <conditionalFormatting sqref="AD80:AD81">
    <cfRule type="containsText" dxfId="235" priority="245" operator="containsText" text="Gatilho atingido">
      <formula>NOT(ISERROR(SEARCH("Gatilho atingido",AD80)))</formula>
    </cfRule>
    <cfRule type="containsText" dxfId="234" priority="246" operator="containsText" text="Gatilho não atingido">
      <formula>NOT(ISERROR(SEARCH("Gatilho não atingido",AD80)))</formula>
    </cfRule>
  </conditionalFormatting>
  <conditionalFormatting sqref="AD89:AD90">
    <cfRule type="containsText" dxfId="233" priority="243" operator="containsText" text="Gatilho atingido">
      <formula>NOT(ISERROR(SEARCH("Gatilho atingido",AD89)))</formula>
    </cfRule>
    <cfRule type="containsText" dxfId="232" priority="244" operator="containsText" text="Gatilho não atingido">
      <formula>NOT(ISERROR(SEARCH("Gatilho não atingido",AD89)))</formula>
    </cfRule>
  </conditionalFormatting>
  <conditionalFormatting sqref="AD98:AD99">
    <cfRule type="containsText" dxfId="231" priority="241" operator="containsText" text="Gatilho atingido">
      <formula>NOT(ISERROR(SEARCH("Gatilho atingido",AD98)))</formula>
    </cfRule>
    <cfRule type="containsText" dxfId="230" priority="242" operator="containsText" text="Gatilho não atingido">
      <formula>NOT(ISERROR(SEARCH("Gatilho não atingido",AD98)))</formula>
    </cfRule>
  </conditionalFormatting>
  <conditionalFormatting sqref="AD107:AD108">
    <cfRule type="containsText" dxfId="229" priority="239" operator="containsText" text="Gatilho atingido">
      <formula>NOT(ISERROR(SEARCH("Gatilho atingido",AD107)))</formula>
    </cfRule>
    <cfRule type="containsText" dxfId="228" priority="240" operator="containsText" text="Gatilho não atingido">
      <formula>NOT(ISERROR(SEARCH("Gatilho não atingido",AD107)))</formula>
    </cfRule>
  </conditionalFormatting>
  <conditionalFormatting sqref="AD116:AD117">
    <cfRule type="containsText" dxfId="227" priority="237" operator="containsText" text="Gatilho atingido">
      <formula>NOT(ISERROR(SEARCH("Gatilho atingido",AD116)))</formula>
    </cfRule>
    <cfRule type="containsText" dxfId="226" priority="238" operator="containsText" text="Gatilho não atingido">
      <formula>NOT(ISERROR(SEARCH("Gatilho não atingido",AD116)))</formula>
    </cfRule>
  </conditionalFormatting>
  <conditionalFormatting sqref="BD8">
    <cfRule type="cellIs" dxfId="225" priority="236" operator="lessThan">
      <formula>0.0525</formula>
    </cfRule>
  </conditionalFormatting>
  <conditionalFormatting sqref="BD9">
    <cfRule type="containsText" dxfId="224" priority="233" operator="containsText" text="Gatilho não atingido">
      <formula>NOT(ISERROR(SEARCH("Gatilho não atingido",BD9)))</formula>
    </cfRule>
    <cfRule type="containsText" dxfId="223" priority="234" operator="containsText" text="Gatilho atingido">
      <formula>NOT(ISERROR(SEARCH("Gatilho atingido",BD9)))</formula>
    </cfRule>
    <cfRule type="cellIs" dxfId="222" priority="235" operator="lessThan">
      <formula>0.0525</formula>
    </cfRule>
  </conditionalFormatting>
  <conditionalFormatting sqref="BD10">
    <cfRule type="containsText" dxfId="221" priority="230" operator="containsText" text="Gatilho não atingido">
      <formula>NOT(ISERROR(SEARCH("Gatilho não atingido",BD10)))</formula>
    </cfRule>
    <cfRule type="containsText" dxfId="220" priority="231" operator="containsText" text="Gatilho atingido">
      <formula>NOT(ISERROR(SEARCH("Gatilho atingido",BD10)))</formula>
    </cfRule>
    <cfRule type="cellIs" dxfId="219" priority="232" operator="lessThan">
      <formula>0.0525</formula>
    </cfRule>
  </conditionalFormatting>
  <conditionalFormatting sqref="BD11">
    <cfRule type="containsText" dxfId="218" priority="227" operator="containsText" text="Gatilho não atingido">
      <formula>NOT(ISERROR(SEARCH("Gatilho não atingido",BD11)))</formula>
    </cfRule>
    <cfRule type="containsText" dxfId="217" priority="228" operator="containsText" text="Gatilho atingido">
      <formula>NOT(ISERROR(SEARCH("Gatilho atingido",BD11)))</formula>
    </cfRule>
    <cfRule type="cellIs" dxfId="216" priority="229" operator="lessThan">
      <formula>0.0525</formula>
    </cfRule>
  </conditionalFormatting>
  <conditionalFormatting sqref="AE8:AE9">
    <cfRule type="containsText" dxfId="215" priority="225" operator="containsText" text="Gatilho atingido">
      <formula>NOT(ISERROR(SEARCH("Gatilho atingido",AE8)))</formula>
    </cfRule>
    <cfRule type="containsText" dxfId="214" priority="226" operator="containsText" text="Gatilho não atingido">
      <formula>NOT(ISERROR(SEARCH("Gatilho não atingido",AE8)))</formula>
    </cfRule>
  </conditionalFormatting>
  <conditionalFormatting sqref="AE17:AE18">
    <cfRule type="containsText" dxfId="213" priority="223" operator="containsText" text="Gatilho atingido">
      <formula>NOT(ISERROR(SEARCH("Gatilho atingido",AE17)))</formula>
    </cfRule>
    <cfRule type="containsText" dxfId="212" priority="224" operator="containsText" text="Gatilho não atingido">
      <formula>NOT(ISERROR(SEARCH("Gatilho não atingido",AE17)))</formula>
    </cfRule>
  </conditionalFormatting>
  <conditionalFormatting sqref="AE26:AE27">
    <cfRule type="containsText" dxfId="211" priority="221" operator="containsText" text="Gatilho atingido">
      <formula>NOT(ISERROR(SEARCH("Gatilho atingido",AE26)))</formula>
    </cfRule>
    <cfRule type="containsText" dxfId="210" priority="222" operator="containsText" text="Gatilho não atingido">
      <formula>NOT(ISERROR(SEARCH("Gatilho não atingido",AE26)))</formula>
    </cfRule>
  </conditionalFormatting>
  <conditionalFormatting sqref="AE35:AE36">
    <cfRule type="containsText" dxfId="209" priority="219" operator="containsText" text="Gatilho atingido">
      <formula>NOT(ISERROR(SEARCH("Gatilho atingido",AE35)))</formula>
    </cfRule>
    <cfRule type="containsText" dxfId="208" priority="220" operator="containsText" text="Gatilho não atingido">
      <formula>NOT(ISERROR(SEARCH("Gatilho não atingido",AE35)))</formula>
    </cfRule>
  </conditionalFormatting>
  <conditionalFormatting sqref="AE44:AE45">
    <cfRule type="containsText" dxfId="207" priority="217" operator="containsText" text="Gatilho atingido">
      <formula>NOT(ISERROR(SEARCH("Gatilho atingido",AE44)))</formula>
    </cfRule>
    <cfRule type="containsText" dxfId="206" priority="218" operator="containsText" text="Gatilho não atingido">
      <formula>NOT(ISERROR(SEARCH("Gatilho não atingido",AE44)))</formula>
    </cfRule>
  </conditionalFormatting>
  <conditionalFormatting sqref="AE53:AE54">
    <cfRule type="containsText" dxfId="205" priority="215" operator="containsText" text="Gatilho atingido">
      <formula>NOT(ISERROR(SEARCH("Gatilho atingido",AE53)))</formula>
    </cfRule>
    <cfRule type="containsText" dxfId="204" priority="216" operator="containsText" text="Gatilho não atingido">
      <formula>NOT(ISERROR(SEARCH("Gatilho não atingido",AE53)))</formula>
    </cfRule>
  </conditionalFormatting>
  <conditionalFormatting sqref="AE62:AE63">
    <cfRule type="containsText" dxfId="203" priority="213" operator="containsText" text="Gatilho atingido">
      <formula>NOT(ISERROR(SEARCH("Gatilho atingido",AE62)))</formula>
    </cfRule>
    <cfRule type="containsText" dxfId="202" priority="214" operator="containsText" text="Gatilho não atingido">
      <formula>NOT(ISERROR(SEARCH("Gatilho não atingido",AE62)))</formula>
    </cfRule>
  </conditionalFormatting>
  <conditionalFormatting sqref="AE71:AE72">
    <cfRule type="containsText" dxfId="201" priority="211" operator="containsText" text="Gatilho atingido">
      <formula>NOT(ISERROR(SEARCH("Gatilho atingido",AE71)))</formula>
    </cfRule>
    <cfRule type="containsText" dxfId="200" priority="212" operator="containsText" text="Gatilho não atingido">
      <formula>NOT(ISERROR(SEARCH("Gatilho não atingido",AE71)))</formula>
    </cfRule>
  </conditionalFormatting>
  <conditionalFormatting sqref="AE80:AE81">
    <cfRule type="containsText" dxfId="199" priority="209" operator="containsText" text="Gatilho atingido">
      <formula>NOT(ISERROR(SEARCH("Gatilho atingido",AE80)))</formula>
    </cfRule>
    <cfRule type="containsText" dxfId="198" priority="210" operator="containsText" text="Gatilho não atingido">
      <formula>NOT(ISERROR(SEARCH("Gatilho não atingido",AE80)))</formula>
    </cfRule>
  </conditionalFormatting>
  <conditionalFormatting sqref="AE89:AE90">
    <cfRule type="containsText" dxfId="197" priority="207" operator="containsText" text="Gatilho atingido">
      <formula>NOT(ISERROR(SEARCH("Gatilho atingido",AE89)))</formula>
    </cfRule>
    <cfRule type="containsText" dxfId="196" priority="208" operator="containsText" text="Gatilho não atingido">
      <formula>NOT(ISERROR(SEARCH("Gatilho não atingido",AE89)))</formula>
    </cfRule>
  </conditionalFormatting>
  <conditionalFormatting sqref="AE98:AE99">
    <cfRule type="containsText" dxfId="195" priority="205" operator="containsText" text="Gatilho atingido">
      <formula>NOT(ISERROR(SEARCH("Gatilho atingido",AE98)))</formula>
    </cfRule>
    <cfRule type="containsText" dxfId="194" priority="206" operator="containsText" text="Gatilho não atingido">
      <formula>NOT(ISERROR(SEARCH("Gatilho não atingido",AE98)))</formula>
    </cfRule>
  </conditionalFormatting>
  <conditionalFormatting sqref="AE107:AE108">
    <cfRule type="containsText" dxfId="193" priority="203" operator="containsText" text="Gatilho atingido">
      <formula>NOT(ISERROR(SEARCH("Gatilho atingido",AE107)))</formula>
    </cfRule>
    <cfRule type="containsText" dxfId="192" priority="204" operator="containsText" text="Gatilho não atingido">
      <formula>NOT(ISERROR(SEARCH("Gatilho não atingido",AE107)))</formula>
    </cfRule>
  </conditionalFormatting>
  <conditionalFormatting sqref="AE116:AE117">
    <cfRule type="containsText" dxfId="191" priority="201" operator="containsText" text="Gatilho atingido">
      <formula>NOT(ISERROR(SEARCH("Gatilho atingido",AE116)))</formula>
    </cfRule>
    <cfRule type="containsText" dxfId="190" priority="202" operator="containsText" text="Gatilho não atingido">
      <formula>NOT(ISERROR(SEARCH("Gatilho não atingido",AE116)))</formula>
    </cfRule>
  </conditionalFormatting>
  <conditionalFormatting sqref="BE8">
    <cfRule type="cellIs" dxfId="189" priority="200" operator="lessThan">
      <formula>0.0525</formula>
    </cfRule>
  </conditionalFormatting>
  <conditionalFormatting sqref="BE9">
    <cfRule type="containsText" dxfId="188" priority="197" operator="containsText" text="Gatilho não atingido">
      <formula>NOT(ISERROR(SEARCH("Gatilho não atingido",BE9)))</formula>
    </cfRule>
    <cfRule type="containsText" dxfId="187" priority="198" operator="containsText" text="Gatilho atingido">
      <formula>NOT(ISERROR(SEARCH("Gatilho atingido",BE9)))</formula>
    </cfRule>
    <cfRule type="cellIs" dxfId="186" priority="199" operator="lessThan">
      <formula>0.0525</formula>
    </cfRule>
  </conditionalFormatting>
  <conditionalFormatting sqref="BE10">
    <cfRule type="containsText" dxfId="185" priority="194" operator="containsText" text="Gatilho não atingido">
      <formula>NOT(ISERROR(SEARCH("Gatilho não atingido",BE10)))</formula>
    </cfRule>
    <cfRule type="containsText" dxfId="184" priority="195" operator="containsText" text="Gatilho atingido">
      <formula>NOT(ISERROR(SEARCH("Gatilho atingido",BE10)))</formula>
    </cfRule>
    <cfRule type="cellIs" dxfId="183" priority="196" operator="lessThan">
      <formula>0.0525</formula>
    </cfRule>
  </conditionalFormatting>
  <conditionalFormatting sqref="BE11">
    <cfRule type="containsText" dxfId="182" priority="191" operator="containsText" text="Gatilho não atingido">
      <formula>NOT(ISERROR(SEARCH("Gatilho não atingido",BE11)))</formula>
    </cfRule>
    <cfRule type="containsText" dxfId="181" priority="192" operator="containsText" text="Gatilho atingido">
      <formula>NOT(ISERROR(SEARCH("Gatilho atingido",BE11)))</formula>
    </cfRule>
    <cfRule type="cellIs" dxfId="180" priority="193" operator="lessThan">
      <formula>0.0525</formula>
    </cfRule>
  </conditionalFormatting>
  <conditionalFormatting sqref="AF8:AH9">
    <cfRule type="containsText" dxfId="179" priority="179" operator="containsText" text="Gatilho atingido">
      <formula>NOT(ISERROR(SEARCH("Gatilho atingido",AF8)))</formula>
    </cfRule>
    <cfRule type="containsText" dxfId="178" priority="180" operator="containsText" text="Gatilho não atingido">
      <formula>NOT(ISERROR(SEARCH("Gatilho não atingido",AF8)))</formula>
    </cfRule>
  </conditionalFormatting>
  <conditionalFormatting sqref="AF17:AH18">
    <cfRule type="containsText" dxfId="177" priority="177" operator="containsText" text="Gatilho atingido">
      <formula>NOT(ISERROR(SEARCH("Gatilho atingido",AF17)))</formula>
    </cfRule>
    <cfRule type="containsText" dxfId="176" priority="178" operator="containsText" text="Gatilho não atingido">
      <formula>NOT(ISERROR(SEARCH("Gatilho não atingido",AF17)))</formula>
    </cfRule>
  </conditionalFormatting>
  <conditionalFormatting sqref="AF26:AH27">
    <cfRule type="containsText" dxfId="175" priority="175" operator="containsText" text="Gatilho atingido">
      <formula>NOT(ISERROR(SEARCH("Gatilho atingido",AF26)))</formula>
    </cfRule>
    <cfRule type="containsText" dxfId="174" priority="176" operator="containsText" text="Gatilho não atingido">
      <formula>NOT(ISERROR(SEARCH("Gatilho não atingido",AF26)))</formula>
    </cfRule>
  </conditionalFormatting>
  <conditionalFormatting sqref="AF35:AH36">
    <cfRule type="containsText" dxfId="173" priority="173" operator="containsText" text="Gatilho atingido">
      <formula>NOT(ISERROR(SEARCH("Gatilho atingido",AF35)))</formula>
    </cfRule>
    <cfRule type="containsText" dxfId="172" priority="174" operator="containsText" text="Gatilho não atingido">
      <formula>NOT(ISERROR(SEARCH("Gatilho não atingido",AF35)))</formula>
    </cfRule>
  </conditionalFormatting>
  <conditionalFormatting sqref="AF44:AH45">
    <cfRule type="containsText" dxfId="171" priority="171" operator="containsText" text="Gatilho atingido">
      <formula>NOT(ISERROR(SEARCH("Gatilho atingido",AF44)))</formula>
    </cfRule>
    <cfRule type="containsText" dxfId="170" priority="172" operator="containsText" text="Gatilho não atingido">
      <formula>NOT(ISERROR(SEARCH("Gatilho não atingido",AF44)))</formula>
    </cfRule>
  </conditionalFormatting>
  <conditionalFormatting sqref="AF53:AH54">
    <cfRule type="containsText" dxfId="169" priority="169" operator="containsText" text="Gatilho atingido">
      <formula>NOT(ISERROR(SEARCH("Gatilho atingido",AF53)))</formula>
    </cfRule>
    <cfRule type="containsText" dxfId="168" priority="170" operator="containsText" text="Gatilho não atingido">
      <formula>NOT(ISERROR(SEARCH("Gatilho não atingido",AF53)))</formula>
    </cfRule>
  </conditionalFormatting>
  <conditionalFormatting sqref="AF62:AH63">
    <cfRule type="containsText" dxfId="167" priority="167" operator="containsText" text="Gatilho atingido">
      <formula>NOT(ISERROR(SEARCH("Gatilho atingido",AF62)))</formula>
    </cfRule>
    <cfRule type="containsText" dxfId="166" priority="168" operator="containsText" text="Gatilho não atingido">
      <formula>NOT(ISERROR(SEARCH("Gatilho não atingido",AF62)))</formula>
    </cfRule>
  </conditionalFormatting>
  <conditionalFormatting sqref="AF71:AH72">
    <cfRule type="containsText" dxfId="165" priority="165" operator="containsText" text="Gatilho atingido">
      <formula>NOT(ISERROR(SEARCH("Gatilho atingido",AF71)))</formula>
    </cfRule>
    <cfRule type="containsText" dxfId="164" priority="166" operator="containsText" text="Gatilho não atingido">
      <formula>NOT(ISERROR(SEARCH("Gatilho não atingido",AF71)))</formula>
    </cfRule>
  </conditionalFormatting>
  <conditionalFormatting sqref="AF80:AH81">
    <cfRule type="containsText" dxfId="163" priority="163" operator="containsText" text="Gatilho atingido">
      <formula>NOT(ISERROR(SEARCH("Gatilho atingido",AF80)))</formula>
    </cfRule>
    <cfRule type="containsText" dxfId="162" priority="164" operator="containsText" text="Gatilho não atingido">
      <formula>NOT(ISERROR(SEARCH("Gatilho não atingido",AF80)))</formula>
    </cfRule>
  </conditionalFormatting>
  <conditionalFormatting sqref="AF89:AH90">
    <cfRule type="containsText" dxfId="161" priority="161" operator="containsText" text="Gatilho atingido">
      <formula>NOT(ISERROR(SEARCH("Gatilho atingido",AF89)))</formula>
    </cfRule>
    <cfRule type="containsText" dxfId="160" priority="162" operator="containsText" text="Gatilho não atingido">
      <formula>NOT(ISERROR(SEARCH("Gatilho não atingido",AF89)))</formula>
    </cfRule>
  </conditionalFormatting>
  <conditionalFormatting sqref="AF98:AH99">
    <cfRule type="containsText" dxfId="159" priority="159" operator="containsText" text="Gatilho atingido">
      <formula>NOT(ISERROR(SEARCH("Gatilho atingido",AF98)))</formula>
    </cfRule>
    <cfRule type="containsText" dxfId="158" priority="160" operator="containsText" text="Gatilho não atingido">
      <formula>NOT(ISERROR(SEARCH("Gatilho não atingido",AF98)))</formula>
    </cfRule>
  </conditionalFormatting>
  <conditionalFormatting sqref="AF107:AH108">
    <cfRule type="containsText" dxfId="157" priority="157" operator="containsText" text="Gatilho atingido">
      <formula>NOT(ISERROR(SEARCH("Gatilho atingido",AF107)))</formula>
    </cfRule>
    <cfRule type="containsText" dxfId="156" priority="158" operator="containsText" text="Gatilho não atingido">
      <formula>NOT(ISERROR(SEARCH("Gatilho não atingido",AF107)))</formula>
    </cfRule>
  </conditionalFormatting>
  <conditionalFormatting sqref="AF116:AH117">
    <cfRule type="containsText" dxfId="155" priority="155" operator="containsText" text="Gatilho atingido">
      <formula>NOT(ISERROR(SEARCH("Gatilho atingido",AF116)))</formula>
    </cfRule>
    <cfRule type="containsText" dxfId="154" priority="156" operator="containsText" text="Gatilho não atingido">
      <formula>NOT(ISERROR(SEARCH("Gatilho não atingido",AF116)))</formula>
    </cfRule>
  </conditionalFormatting>
  <conditionalFormatting sqref="BF8:BH8">
    <cfRule type="cellIs" dxfId="153" priority="154" operator="lessThan">
      <formula>0.0525</formula>
    </cfRule>
  </conditionalFormatting>
  <conditionalFormatting sqref="BF9:BH9">
    <cfRule type="containsText" dxfId="152" priority="151" operator="containsText" text="Gatilho não atingido">
      <formula>NOT(ISERROR(SEARCH("Gatilho não atingido",BF9)))</formula>
    </cfRule>
    <cfRule type="containsText" dxfId="151" priority="152" operator="containsText" text="Gatilho atingido">
      <formula>NOT(ISERROR(SEARCH("Gatilho atingido",BF9)))</formula>
    </cfRule>
    <cfRule type="cellIs" dxfId="150" priority="153" operator="lessThan">
      <formula>0.0525</formula>
    </cfRule>
  </conditionalFormatting>
  <conditionalFormatting sqref="BF10:BH10">
    <cfRule type="containsText" dxfId="149" priority="148" operator="containsText" text="Gatilho não atingido">
      <formula>NOT(ISERROR(SEARCH("Gatilho não atingido",BF10)))</formula>
    </cfRule>
    <cfRule type="containsText" dxfId="148" priority="149" operator="containsText" text="Gatilho atingido">
      <formula>NOT(ISERROR(SEARCH("Gatilho atingido",BF10)))</formula>
    </cfRule>
    <cfRule type="cellIs" dxfId="147" priority="150" operator="lessThan">
      <formula>0.0525</formula>
    </cfRule>
  </conditionalFormatting>
  <conditionalFormatting sqref="BF11:BH11">
    <cfRule type="containsText" dxfId="146" priority="145" operator="containsText" text="Gatilho não atingido">
      <formula>NOT(ISERROR(SEARCH("Gatilho não atingido",BF11)))</formula>
    </cfRule>
    <cfRule type="containsText" dxfId="145" priority="146" operator="containsText" text="Gatilho atingido">
      <formula>NOT(ISERROR(SEARCH("Gatilho atingido",BF11)))</formula>
    </cfRule>
    <cfRule type="cellIs" dxfId="144" priority="147" operator="lessThan">
      <formula>0.0525</formula>
    </cfRule>
  </conditionalFormatting>
  <conditionalFormatting sqref="AI8:AI9">
    <cfRule type="containsText" dxfId="143" priority="143" operator="containsText" text="Gatilho atingido">
      <formula>NOT(ISERROR(SEARCH("Gatilho atingido",AI8)))</formula>
    </cfRule>
    <cfRule type="containsText" dxfId="142" priority="144" operator="containsText" text="Gatilho não atingido">
      <formula>NOT(ISERROR(SEARCH("Gatilho não atingido",AI8)))</formula>
    </cfRule>
  </conditionalFormatting>
  <conditionalFormatting sqref="AI17:AI18">
    <cfRule type="containsText" dxfId="141" priority="141" operator="containsText" text="Gatilho atingido">
      <formula>NOT(ISERROR(SEARCH("Gatilho atingido",AI17)))</formula>
    </cfRule>
    <cfRule type="containsText" dxfId="140" priority="142" operator="containsText" text="Gatilho não atingido">
      <formula>NOT(ISERROR(SEARCH("Gatilho não atingido",AI17)))</formula>
    </cfRule>
  </conditionalFormatting>
  <conditionalFormatting sqref="AI26:AI27">
    <cfRule type="containsText" dxfId="139" priority="139" operator="containsText" text="Gatilho atingido">
      <formula>NOT(ISERROR(SEARCH("Gatilho atingido",AI26)))</formula>
    </cfRule>
    <cfRule type="containsText" dxfId="138" priority="140" operator="containsText" text="Gatilho não atingido">
      <formula>NOT(ISERROR(SEARCH("Gatilho não atingido",AI26)))</formula>
    </cfRule>
  </conditionalFormatting>
  <conditionalFormatting sqref="AI35:AI36">
    <cfRule type="containsText" dxfId="137" priority="137" operator="containsText" text="Gatilho atingido">
      <formula>NOT(ISERROR(SEARCH("Gatilho atingido",AI35)))</formula>
    </cfRule>
    <cfRule type="containsText" dxfId="136" priority="138" operator="containsText" text="Gatilho não atingido">
      <formula>NOT(ISERROR(SEARCH("Gatilho não atingido",AI35)))</formula>
    </cfRule>
  </conditionalFormatting>
  <conditionalFormatting sqref="AI44:AI45">
    <cfRule type="containsText" dxfId="135" priority="135" operator="containsText" text="Gatilho atingido">
      <formula>NOT(ISERROR(SEARCH("Gatilho atingido",AI44)))</formula>
    </cfRule>
    <cfRule type="containsText" dxfId="134" priority="136" operator="containsText" text="Gatilho não atingido">
      <formula>NOT(ISERROR(SEARCH("Gatilho não atingido",AI44)))</formula>
    </cfRule>
  </conditionalFormatting>
  <conditionalFormatting sqref="AI53:AI54">
    <cfRule type="containsText" dxfId="133" priority="133" operator="containsText" text="Gatilho atingido">
      <formula>NOT(ISERROR(SEARCH("Gatilho atingido",AI53)))</formula>
    </cfRule>
    <cfRule type="containsText" dxfId="132" priority="134" operator="containsText" text="Gatilho não atingido">
      <formula>NOT(ISERROR(SEARCH("Gatilho não atingido",AI53)))</formula>
    </cfRule>
  </conditionalFormatting>
  <conditionalFormatting sqref="AI62:AI63">
    <cfRule type="containsText" dxfId="131" priority="131" operator="containsText" text="Gatilho atingido">
      <formula>NOT(ISERROR(SEARCH("Gatilho atingido",AI62)))</formula>
    </cfRule>
    <cfRule type="containsText" dxfId="130" priority="132" operator="containsText" text="Gatilho não atingido">
      <formula>NOT(ISERROR(SEARCH("Gatilho não atingido",AI62)))</formula>
    </cfRule>
  </conditionalFormatting>
  <conditionalFormatting sqref="AI71:AI72">
    <cfRule type="containsText" dxfId="129" priority="129" operator="containsText" text="Gatilho atingido">
      <formula>NOT(ISERROR(SEARCH("Gatilho atingido",AI71)))</formula>
    </cfRule>
    <cfRule type="containsText" dxfId="128" priority="130" operator="containsText" text="Gatilho não atingido">
      <formula>NOT(ISERROR(SEARCH("Gatilho não atingido",AI71)))</formula>
    </cfRule>
  </conditionalFormatting>
  <conditionalFormatting sqref="AI80:AI81">
    <cfRule type="containsText" dxfId="127" priority="127" operator="containsText" text="Gatilho atingido">
      <formula>NOT(ISERROR(SEARCH("Gatilho atingido",AI80)))</formula>
    </cfRule>
    <cfRule type="containsText" dxfId="126" priority="128" operator="containsText" text="Gatilho não atingido">
      <formula>NOT(ISERROR(SEARCH("Gatilho não atingido",AI80)))</formula>
    </cfRule>
  </conditionalFormatting>
  <conditionalFormatting sqref="AI89:AI90">
    <cfRule type="containsText" dxfId="125" priority="125" operator="containsText" text="Gatilho atingido">
      <formula>NOT(ISERROR(SEARCH("Gatilho atingido",AI89)))</formula>
    </cfRule>
    <cfRule type="containsText" dxfId="124" priority="126" operator="containsText" text="Gatilho não atingido">
      <formula>NOT(ISERROR(SEARCH("Gatilho não atingido",AI89)))</formula>
    </cfRule>
  </conditionalFormatting>
  <conditionalFormatting sqref="AI98:AI99">
    <cfRule type="containsText" dxfId="123" priority="123" operator="containsText" text="Gatilho atingido">
      <formula>NOT(ISERROR(SEARCH("Gatilho atingido",AI98)))</formula>
    </cfRule>
    <cfRule type="containsText" dxfId="122" priority="124" operator="containsText" text="Gatilho não atingido">
      <formula>NOT(ISERROR(SEARCH("Gatilho não atingido",AI98)))</formula>
    </cfRule>
  </conditionalFormatting>
  <conditionalFormatting sqref="AI107:AI108">
    <cfRule type="containsText" dxfId="121" priority="121" operator="containsText" text="Gatilho atingido">
      <formula>NOT(ISERROR(SEARCH("Gatilho atingido",AI107)))</formula>
    </cfRule>
    <cfRule type="containsText" dxfId="120" priority="122" operator="containsText" text="Gatilho não atingido">
      <formula>NOT(ISERROR(SEARCH("Gatilho não atingido",AI107)))</formula>
    </cfRule>
  </conditionalFormatting>
  <conditionalFormatting sqref="AI116:AI117">
    <cfRule type="containsText" dxfId="119" priority="119" operator="containsText" text="Gatilho atingido">
      <formula>NOT(ISERROR(SEARCH("Gatilho atingido",AI116)))</formula>
    </cfRule>
    <cfRule type="containsText" dxfId="118" priority="120" operator="containsText" text="Gatilho não atingido">
      <formula>NOT(ISERROR(SEARCH("Gatilho não atingido",AI116)))</formula>
    </cfRule>
  </conditionalFormatting>
  <conditionalFormatting sqref="BI8">
    <cfRule type="cellIs" dxfId="117" priority="118" operator="lessThan">
      <formula>0.0525</formula>
    </cfRule>
  </conditionalFormatting>
  <conditionalFormatting sqref="BI9">
    <cfRule type="containsText" dxfId="116" priority="115" operator="containsText" text="Gatilho não atingido">
      <formula>NOT(ISERROR(SEARCH("Gatilho não atingido",BI9)))</formula>
    </cfRule>
    <cfRule type="containsText" dxfId="115" priority="116" operator="containsText" text="Gatilho atingido">
      <formula>NOT(ISERROR(SEARCH("Gatilho atingido",BI9)))</formula>
    </cfRule>
    <cfRule type="cellIs" dxfId="114" priority="117" operator="lessThan">
      <formula>0.0525</formula>
    </cfRule>
  </conditionalFormatting>
  <conditionalFormatting sqref="BI10">
    <cfRule type="containsText" dxfId="113" priority="112" operator="containsText" text="Gatilho não atingido">
      <formula>NOT(ISERROR(SEARCH("Gatilho não atingido",BI10)))</formula>
    </cfRule>
    <cfRule type="containsText" dxfId="112" priority="113" operator="containsText" text="Gatilho atingido">
      <formula>NOT(ISERROR(SEARCH("Gatilho atingido",BI10)))</formula>
    </cfRule>
    <cfRule type="cellIs" dxfId="111" priority="114" operator="lessThan">
      <formula>0.0525</formula>
    </cfRule>
  </conditionalFormatting>
  <conditionalFormatting sqref="BI11">
    <cfRule type="containsText" dxfId="110" priority="109" operator="containsText" text="Gatilho não atingido">
      <formula>NOT(ISERROR(SEARCH("Gatilho não atingido",BI11)))</formula>
    </cfRule>
    <cfRule type="containsText" dxfId="109" priority="110" operator="containsText" text="Gatilho atingido">
      <formula>NOT(ISERROR(SEARCH("Gatilho atingido",BI11)))</formula>
    </cfRule>
    <cfRule type="cellIs" dxfId="108" priority="111" operator="lessThan">
      <formula>0.0525</formula>
    </cfRule>
  </conditionalFormatting>
  <conditionalFormatting sqref="AJ8:AJ9">
    <cfRule type="containsText" dxfId="107" priority="107" operator="containsText" text="Gatilho atingido">
      <formula>NOT(ISERROR(SEARCH("Gatilho atingido",AJ8)))</formula>
    </cfRule>
    <cfRule type="containsText" dxfId="106" priority="108" operator="containsText" text="Gatilho não atingido">
      <formula>NOT(ISERROR(SEARCH("Gatilho não atingido",AJ8)))</formula>
    </cfRule>
  </conditionalFormatting>
  <conditionalFormatting sqref="AJ17:AJ18">
    <cfRule type="containsText" dxfId="105" priority="105" operator="containsText" text="Gatilho atingido">
      <formula>NOT(ISERROR(SEARCH("Gatilho atingido",AJ17)))</formula>
    </cfRule>
    <cfRule type="containsText" dxfId="104" priority="106" operator="containsText" text="Gatilho não atingido">
      <formula>NOT(ISERROR(SEARCH("Gatilho não atingido",AJ17)))</formula>
    </cfRule>
  </conditionalFormatting>
  <conditionalFormatting sqref="AJ26:AJ27">
    <cfRule type="containsText" dxfId="103" priority="103" operator="containsText" text="Gatilho atingido">
      <formula>NOT(ISERROR(SEARCH("Gatilho atingido",AJ26)))</formula>
    </cfRule>
    <cfRule type="containsText" dxfId="102" priority="104" operator="containsText" text="Gatilho não atingido">
      <formula>NOT(ISERROR(SEARCH("Gatilho não atingido",AJ26)))</formula>
    </cfRule>
  </conditionalFormatting>
  <conditionalFormatting sqref="AJ35:AJ36">
    <cfRule type="containsText" dxfId="101" priority="101" operator="containsText" text="Gatilho atingido">
      <formula>NOT(ISERROR(SEARCH("Gatilho atingido",AJ35)))</formula>
    </cfRule>
    <cfRule type="containsText" dxfId="100" priority="102" operator="containsText" text="Gatilho não atingido">
      <formula>NOT(ISERROR(SEARCH("Gatilho não atingido",AJ35)))</formula>
    </cfRule>
  </conditionalFormatting>
  <conditionalFormatting sqref="AJ44:AJ45">
    <cfRule type="containsText" dxfId="99" priority="99" operator="containsText" text="Gatilho atingido">
      <formula>NOT(ISERROR(SEARCH("Gatilho atingido",AJ44)))</formula>
    </cfRule>
    <cfRule type="containsText" dxfId="98" priority="100" operator="containsText" text="Gatilho não atingido">
      <formula>NOT(ISERROR(SEARCH("Gatilho não atingido",AJ44)))</formula>
    </cfRule>
  </conditionalFormatting>
  <conditionalFormatting sqref="AJ53:AJ54">
    <cfRule type="containsText" dxfId="97" priority="97" operator="containsText" text="Gatilho atingido">
      <formula>NOT(ISERROR(SEARCH("Gatilho atingido",AJ53)))</formula>
    </cfRule>
    <cfRule type="containsText" dxfId="96" priority="98" operator="containsText" text="Gatilho não atingido">
      <formula>NOT(ISERROR(SEARCH("Gatilho não atingido",AJ53)))</formula>
    </cfRule>
  </conditionalFormatting>
  <conditionalFormatting sqref="AJ62:AJ63">
    <cfRule type="containsText" dxfId="95" priority="95" operator="containsText" text="Gatilho atingido">
      <formula>NOT(ISERROR(SEARCH("Gatilho atingido",AJ62)))</formula>
    </cfRule>
    <cfRule type="containsText" dxfId="94" priority="96" operator="containsText" text="Gatilho não atingido">
      <formula>NOT(ISERROR(SEARCH("Gatilho não atingido",AJ62)))</formula>
    </cfRule>
  </conditionalFormatting>
  <conditionalFormatting sqref="AJ71:AJ72">
    <cfRule type="containsText" dxfId="93" priority="93" operator="containsText" text="Gatilho atingido">
      <formula>NOT(ISERROR(SEARCH("Gatilho atingido",AJ71)))</formula>
    </cfRule>
    <cfRule type="containsText" dxfId="92" priority="94" operator="containsText" text="Gatilho não atingido">
      <formula>NOT(ISERROR(SEARCH("Gatilho não atingido",AJ71)))</formula>
    </cfRule>
  </conditionalFormatting>
  <conditionalFormatting sqref="AJ80:AJ81">
    <cfRule type="containsText" dxfId="91" priority="91" operator="containsText" text="Gatilho atingido">
      <formula>NOT(ISERROR(SEARCH("Gatilho atingido",AJ80)))</formula>
    </cfRule>
    <cfRule type="containsText" dxfId="90" priority="92" operator="containsText" text="Gatilho não atingido">
      <formula>NOT(ISERROR(SEARCH("Gatilho não atingido",AJ80)))</formula>
    </cfRule>
  </conditionalFormatting>
  <conditionalFormatting sqref="AJ89:AJ90">
    <cfRule type="containsText" dxfId="89" priority="89" operator="containsText" text="Gatilho atingido">
      <formula>NOT(ISERROR(SEARCH("Gatilho atingido",AJ89)))</formula>
    </cfRule>
    <cfRule type="containsText" dxfId="88" priority="90" operator="containsText" text="Gatilho não atingido">
      <formula>NOT(ISERROR(SEARCH("Gatilho não atingido",AJ89)))</formula>
    </cfRule>
  </conditionalFormatting>
  <conditionalFormatting sqref="AJ98:AJ99">
    <cfRule type="containsText" dxfId="87" priority="87" operator="containsText" text="Gatilho atingido">
      <formula>NOT(ISERROR(SEARCH("Gatilho atingido",AJ98)))</formula>
    </cfRule>
    <cfRule type="containsText" dxfId="86" priority="88" operator="containsText" text="Gatilho não atingido">
      <formula>NOT(ISERROR(SEARCH("Gatilho não atingido",AJ98)))</formula>
    </cfRule>
  </conditionalFormatting>
  <conditionalFormatting sqref="AJ107:AJ108">
    <cfRule type="containsText" dxfId="85" priority="85" operator="containsText" text="Gatilho atingido">
      <formula>NOT(ISERROR(SEARCH("Gatilho atingido",AJ107)))</formula>
    </cfRule>
    <cfRule type="containsText" dxfId="84" priority="86" operator="containsText" text="Gatilho não atingido">
      <formula>NOT(ISERROR(SEARCH("Gatilho não atingido",AJ107)))</formula>
    </cfRule>
  </conditionalFormatting>
  <conditionalFormatting sqref="AJ116:AJ117">
    <cfRule type="containsText" dxfId="83" priority="83" operator="containsText" text="Gatilho atingido">
      <formula>NOT(ISERROR(SEARCH("Gatilho atingido",AJ116)))</formula>
    </cfRule>
    <cfRule type="containsText" dxfId="82" priority="84" operator="containsText" text="Gatilho não atingido">
      <formula>NOT(ISERROR(SEARCH("Gatilho não atingido",AJ116)))</formula>
    </cfRule>
  </conditionalFormatting>
  <conditionalFormatting sqref="BJ8">
    <cfRule type="cellIs" dxfId="81" priority="82" operator="lessThan">
      <formula>0.0525</formula>
    </cfRule>
  </conditionalFormatting>
  <conditionalFormatting sqref="BJ9">
    <cfRule type="containsText" dxfId="80" priority="79" operator="containsText" text="Gatilho não atingido">
      <formula>NOT(ISERROR(SEARCH("Gatilho não atingido",BJ9)))</formula>
    </cfRule>
    <cfRule type="containsText" dxfId="79" priority="80" operator="containsText" text="Gatilho atingido">
      <formula>NOT(ISERROR(SEARCH("Gatilho atingido",BJ9)))</formula>
    </cfRule>
    <cfRule type="cellIs" dxfId="78" priority="81" operator="lessThan">
      <formula>0.0525</formula>
    </cfRule>
  </conditionalFormatting>
  <conditionalFormatting sqref="BJ10">
    <cfRule type="containsText" dxfId="77" priority="76" operator="containsText" text="Gatilho não atingido">
      <formula>NOT(ISERROR(SEARCH("Gatilho não atingido",BJ10)))</formula>
    </cfRule>
    <cfRule type="containsText" dxfId="76" priority="77" operator="containsText" text="Gatilho atingido">
      <formula>NOT(ISERROR(SEARCH("Gatilho atingido",BJ10)))</formula>
    </cfRule>
    <cfRule type="cellIs" dxfId="75" priority="78" operator="lessThan">
      <formula>0.0525</formula>
    </cfRule>
  </conditionalFormatting>
  <conditionalFormatting sqref="BJ11">
    <cfRule type="containsText" dxfId="74" priority="73" operator="containsText" text="Gatilho não atingido">
      <formula>NOT(ISERROR(SEARCH("Gatilho não atingido",BJ11)))</formula>
    </cfRule>
    <cfRule type="containsText" dxfId="73" priority="74" operator="containsText" text="Gatilho atingido">
      <formula>NOT(ISERROR(SEARCH("Gatilho atingido",BJ11)))</formula>
    </cfRule>
    <cfRule type="cellIs" dxfId="72" priority="75" operator="lessThan">
      <formula>0.0525</formula>
    </cfRule>
  </conditionalFormatting>
  <conditionalFormatting sqref="BK8">
    <cfRule type="cellIs" dxfId="71" priority="72" operator="lessThan">
      <formula>0.0525</formula>
    </cfRule>
  </conditionalFormatting>
  <conditionalFormatting sqref="BK9">
    <cfRule type="containsText" dxfId="70" priority="69" operator="containsText" text="Gatilho não atingido">
      <formula>NOT(ISERROR(SEARCH("Gatilho não atingido",BK9)))</formula>
    </cfRule>
    <cfRule type="containsText" dxfId="69" priority="70" operator="containsText" text="Gatilho atingido">
      <formula>NOT(ISERROR(SEARCH("Gatilho atingido",BK9)))</formula>
    </cfRule>
    <cfRule type="cellIs" dxfId="68" priority="71" operator="lessThan">
      <formula>0.0525</formula>
    </cfRule>
  </conditionalFormatting>
  <conditionalFormatting sqref="BK10">
    <cfRule type="containsText" dxfId="67" priority="66" operator="containsText" text="Gatilho não atingido">
      <formula>NOT(ISERROR(SEARCH("Gatilho não atingido",BK10)))</formula>
    </cfRule>
    <cfRule type="containsText" dxfId="66" priority="67" operator="containsText" text="Gatilho atingido">
      <formula>NOT(ISERROR(SEARCH("Gatilho atingido",BK10)))</formula>
    </cfRule>
    <cfRule type="cellIs" dxfId="65" priority="68" operator="lessThan">
      <formula>0.0525</formula>
    </cfRule>
  </conditionalFormatting>
  <conditionalFormatting sqref="BK11">
    <cfRule type="containsText" dxfId="64" priority="63" operator="containsText" text="Gatilho não atingido">
      <formula>NOT(ISERROR(SEARCH("Gatilho não atingido",BK11)))</formula>
    </cfRule>
    <cfRule type="containsText" dxfId="63" priority="64" operator="containsText" text="Gatilho atingido">
      <formula>NOT(ISERROR(SEARCH("Gatilho atingido",BK11)))</formula>
    </cfRule>
    <cfRule type="cellIs" dxfId="62" priority="65" operator="lessThan">
      <formula>0.0525</formula>
    </cfRule>
  </conditionalFormatting>
  <conditionalFormatting sqref="AK8:AK9">
    <cfRule type="containsText" dxfId="61" priority="61" operator="containsText" text="Gatilho atingido">
      <formula>NOT(ISERROR(SEARCH("Gatilho atingido",AK8)))</formula>
    </cfRule>
    <cfRule type="containsText" dxfId="60" priority="62" operator="containsText" text="Gatilho não atingido">
      <formula>NOT(ISERROR(SEARCH("Gatilho não atingido",AK8)))</formula>
    </cfRule>
  </conditionalFormatting>
  <conditionalFormatting sqref="AK17:AK18">
    <cfRule type="containsText" dxfId="59" priority="59" operator="containsText" text="Gatilho atingido">
      <formula>NOT(ISERROR(SEARCH("Gatilho atingido",AK17)))</formula>
    </cfRule>
    <cfRule type="containsText" dxfId="58" priority="60" operator="containsText" text="Gatilho não atingido">
      <formula>NOT(ISERROR(SEARCH("Gatilho não atingido",AK17)))</formula>
    </cfRule>
  </conditionalFormatting>
  <conditionalFormatting sqref="AK26:AK27">
    <cfRule type="containsText" dxfId="57" priority="57" operator="containsText" text="Gatilho atingido">
      <formula>NOT(ISERROR(SEARCH("Gatilho atingido",AK26)))</formula>
    </cfRule>
    <cfRule type="containsText" dxfId="56" priority="58" operator="containsText" text="Gatilho não atingido">
      <formula>NOT(ISERROR(SEARCH("Gatilho não atingido",AK26)))</formula>
    </cfRule>
  </conditionalFormatting>
  <conditionalFormatting sqref="AK35:AK36">
    <cfRule type="containsText" dxfId="55" priority="55" operator="containsText" text="Gatilho atingido">
      <formula>NOT(ISERROR(SEARCH("Gatilho atingido",AK35)))</formula>
    </cfRule>
    <cfRule type="containsText" dxfId="54" priority="56" operator="containsText" text="Gatilho não atingido">
      <formula>NOT(ISERROR(SEARCH("Gatilho não atingido",AK35)))</formula>
    </cfRule>
  </conditionalFormatting>
  <conditionalFormatting sqref="AK44:AK45">
    <cfRule type="containsText" dxfId="53" priority="53" operator="containsText" text="Gatilho atingido">
      <formula>NOT(ISERROR(SEARCH("Gatilho atingido",AK44)))</formula>
    </cfRule>
    <cfRule type="containsText" dxfId="52" priority="54" operator="containsText" text="Gatilho não atingido">
      <formula>NOT(ISERROR(SEARCH("Gatilho não atingido",AK44)))</formula>
    </cfRule>
  </conditionalFormatting>
  <conditionalFormatting sqref="AK53:AK54">
    <cfRule type="containsText" dxfId="51" priority="51" operator="containsText" text="Gatilho atingido">
      <formula>NOT(ISERROR(SEARCH("Gatilho atingido",AK53)))</formula>
    </cfRule>
    <cfRule type="containsText" dxfId="50" priority="52" operator="containsText" text="Gatilho não atingido">
      <formula>NOT(ISERROR(SEARCH("Gatilho não atingido",AK53)))</formula>
    </cfRule>
  </conditionalFormatting>
  <conditionalFormatting sqref="AK62:AK63">
    <cfRule type="containsText" dxfId="49" priority="49" operator="containsText" text="Gatilho atingido">
      <formula>NOT(ISERROR(SEARCH("Gatilho atingido",AK62)))</formula>
    </cfRule>
    <cfRule type="containsText" dxfId="48" priority="50" operator="containsText" text="Gatilho não atingido">
      <formula>NOT(ISERROR(SEARCH("Gatilho não atingido",AK62)))</formula>
    </cfRule>
  </conditionalFormatting>
  <conditionalFormatting sqref="AK71:AK72">
    <cfRule type="containsText" dxfId="47" priority="47" operator="containsText" text="Gatilho atingido">
      <formula>NOT(ISERROR(SEARCH("Gatilho atingido",AK71)))</formula>
    </cfRule>
    <cfRule type="containsText" dxfId="46" priority="48" operator="containsText" text="Gatilho não atingido">
      <formula>NOT(ISERROR(SEARCH("Gatilho não atingido",AK71)))</formula>
    </cfRule>
  </conditionalFormatting>
  <conditionalFormatting sqref="AK80:AK81">
    <cfRule type="containsText" dxfId="45" priority="45" operator="containsText" text="Gatilho atingido">
      <formula>NOT(ISERROR(SEARCH("Gatilho atingido",AK80)))</formula>
    </cfRule>
    <cfRule type="containsText" dxfId="44" priority="46" operator="containsText" text="Gatilho não atingido">
      <formula>NOT(ISERROR(SEARCH("Gatilho não atingido",AK80)))</formula>
    </cfRule>
  </conditionalFormatting>
  <conditionalFormatting sqref="AK89:AK90">
    <cfRule type="containsText" dxfId="43" priority="43" operator="containsText" text="Gatilho atingido">
      <formula>NOT(ISERROR(SEARCH("Gatilho atingido",AK89)))</formula>
    </cfRule>
    <cfRule type="containsText" dxfId="42" priority="44" operator="containsText" text="Gatilho não atingido">
      <formula>NOT(ISERROR(SEARCH("Gatilho não atingido",AK89)))</formula>
    </cfRule>
  </conditionalFormatting>
  <conditionalFormatting sqref="AK98:AK99">
    <cfRule type="containsText" dxfId="41" priority="41" operator="containsText" text="Gatilho atingido">
      <formula>NOT(ISERROR(SEARCH("Gatilho atingido",AK98)))</formula>
    </cfRule>
    <cfRule type="containsText" dxfId="40" priority="42" operator="containsText" text="Gatilho não atingido">
      <formula>NOT(ISERROR(SEARCH("Gatilho não atingido",AK98)))</formula>
    </cfRule>
  </conditionalFormatting>
  <conditionalFormatting sqref="AK107:AK108">
    <cfRule type="containsText" dxfId="39" priority="39" operator="containsText" text="Gatilho atingido">
      <formula>NOT(ISERROR(SEARCH("Gatilho atingido",AK107)))</formula>
    </cfRule>
    <cfRule type="containsText" dxfId="38" priority="40" operator="containsText" text="Gatilho não atingido">
      <formula>NOT(ISERROR(SEARCH("Gatilho não atingido",AK107)))</formula>
    </cfRule>
  </conditionalFormatting>
  <conditionalFormatting sqref="AK116:AK117">
    <cfRule type="containsText" dxfId="37" priority="37" operator="containsText" text="Gatilho atingido">
      <formula>NOT(ISERROR(SEARCH("Gatilho atingido",AK116)))</formula>
    </cfRule>
    <cfRule type="containsText" dxfId="36" priority="38" operator="containsText" text="Gatilho não atingido">
      <formula>NOT(ISERROR(SEARCH("Gatilho não atingido",AK116)))</formula>
    </cfRule>
  </conditionalFormatting>
  <conditionalFormatting sqref="AL8:AR9">
    <cfRule type="containsText" dxfId="35" priority="35" operator="containsText" text="Gatilho atingido">
      <formula>NOT(ISERROR(SEARCH("Gatilho atingido",AL8)))</formula>
    </cfRule>
    <cfRule type="containsText" dxfId="34" priority="36" operator="containsText" text="Gatilho não atingido">
      <formula>NOT(ISERROR(SEARCH("Gatilho não atingido",AL8)))</formula>
    </cfRule>
  </conditionalFormatting>
  <conditionalFormatting sqref="AL17:AR18">
    <cfRule type="containsText" dxfId="33" priority="33" operator="containsText" text="Gatilho atingido">
      <formula>NOT(ISERROR(SEARCH("Gatilho atingido",AL17)))</formula>
    </cfRule>
    <cfRule type="containsText" dxfId="32" priority="34" operator="containsText" text="Gatilho não atingido">
      <formula>NOT(ISERROR(SEARCH("Gatilho não atingido",AL17)))</formula>
    </cfRule>
  </conditionalFormatting>
  <conditionalFormatting sqref="AL26:AR27">
    <cfRule type="containsText" dxfId="31" priority="31" operator="containsText" text="Gatilho atingido">
      <formula>NOT(ISERROR(SEARCH("Gatilho atingido",AL26)))</formula>
    </cfRule>
    <cfRule type="containsText" dxfId="30" priority="32" operator="containsText" text="Gatilho não atingido">
      <formula>NOT(ISERROR(SEARCH("Gatilho não atingido",AL26)))</formula>
    </cfRule>
  </conditionalFormatting>
  <conditionalFormatting sqref="AL35:AR36">
    <cfRule type="containsText" dxfId="29" priority="29" operator="containsText" text="Gatilho atingido">
      <formula>NOT(ISERROR(SEARCH("Gatilho atingido",AL35)))</formula>
    </cfRule>
    <cfRule type="containsText" dxfId="28" priority="30" operator="containsText" text="Gatilho não atingido">
      <formula>NOT(ISERROR(SEARCH("Gatilho não atingido",AL35)))</formula>
    </cfRule>
  </conditionalFormatting>
  <conditionalFormatting sqref="AL44:AR45">
    <cfRule type="containsText" dxfId="27" priority="27" operator="containsText" text="Gatilho atingido">
      <formula>NOT(ISERROR(SEARCH("Gatilho atingido",AL44)))</formula>
    </cfRule>
    <cfRule type="containsText" dxfId="26" priority="28" operator="containsText" text="Gatilho não atingido">
      <formula>NOT(ISERROR(SEARCH("Gatilho não atingido",AL44)))</formula>
    </cfRule>
  </conditionalFormatting>
  <conditionalFormatting sqref="AL53:AR54">
    <cfRule type="containsText" dxfId="25" priority="25" operator="containsText" text="Gatilho atingido">
      <formula>NOT(ISERROR(SEARCH("Gatilho atingido",AL53)))</formula>
    </cfRule>
    <cfRule type="containsText" dxfId="24" priority="26" operator="containsText" text="Gatilho não atingido">
      <formula>NOT(ISERROR(SEARCH("Gatilho não atingido",AL53)))</formula>
    </cfRule>
  </conditionalFormatting>
  <conditionalFormatting sqref="AL62:AR63">
    <cfRule type="containsText" dxfId="23" priority="23" operator="containsText" text="Gatilho atingido">
      <formula>NOT(ISERROR(SEARCH("Gatilho atingido",AL62)))</formula>
    </cfRule>
    <cfRule type="containsText" dxfId="22" priority="24" operator="containsText" text="Gatilho não atingido">
      <formula>NOT(ISERROR(SEARCH("Gatilho não atingido",AL62)))</formula>
    </cfRule>
  </conditionalFormatting>
  <conditionalFormatting sqref="AL71:AR72">
    <cfRule type="containsText" dxfId="21" priority="21" operator="containsText" text="Gatilho atingido">
      <formula>NOT(ISERROR(SEARCH("Gatilho atingido",AL71)))</formula>
    </cfRule>
    <cfRule type="containsText" dxfId="20" priority="22" operator="containsText" text="Gatilho não atingido">
      <formula>NOT(ISERROR(SEARCH("Gatilho não atingido",AL71)))</formula>
    </cfRule>
  </conditionalFormatting>
  <conditionalFormatting sqref="AL80:AR81">
    <cfRule type="containsText" dxfId="19" priority="19" operator="containsText" text="Gatilho atingido">
      <formula>NOT(ISERROR(SEARCH("Gatilho atingido",AL80)))</formula>
    </cfRule>
    <cfRule type="containsText" dxfId="18" priority="20" operator="containsText" text="Gatilho não atingido">
      <formula>NOT(ISERROR(SEARCH("Gatilho não atingido",AL80)))</formula>
    </cfRule>
  </conditionalFormatting>
  <conditionalFormatting sqref="AL89:AR90">
    <cfRule type="containsText" dxfId="17" priority="17" operator="containsText" text="Gatilho atingido">
      <formula>NOT(ISERROR(SEARCH("Gatilho atingido",AL89)))</formula>
    </cfRule>
    <cfRule type="containsText" dxfId="16" priority="18" operator="containsText" text="Gatilho não atingido">
      <formula>NOT(ISERROR(SEARCH("Gatilho não atingido",AL89)))</formula>
    </cfRule>
  </conditionalFormatting>
  <conditionalFormatting sqref="AL98:AR99">
    <cfRule type="containsText" dxfId="15" priority="15" operator="containsText" text="Gatilho atingido">
      <formula>NOT(ISERROR(SEARCH("Gatilho atingido",AL98)))</formula>
    </cfRule>
    <cfRule type="containsText" dxfId="14" priority="16" operator="containsText" text="Gatilho não atingido">
      <formula>NOT(ISERROR(SEARCH("Gatilho não atingido",AL98)))</formula>
    </cfRule>
  </conditionalFormatting>
  <conditionalFormatting sqref="AL107:AR108">
    <cfRule type="containsText" dxfId="13" priority="13" operator="containsText" text="Gatilho atingido">
      <formula>NOT(ISERROR(SEARCH("Gatilho atingido",AL107)))</formula>
    </cfRule>
    <cfRule type="containsText" dxfId="12" priority="14" operator="containsText" text="Gatilho não atingido">
      <formula>NOT(ISERROR(SEARCH("Gatilho não atingido",AL107)))</formula>
    </cfRule>
  </conditionalFormatting>
  <conditionalFormatting sqref="AL116:AR117">
    <cfRule type="containsText" dxfId="11" priority="11" operator="containsText" text="Gatilho atingido">
      <formula>NOT(ISERROR(SEARCH("Gatilho atingido",AL116)))</formula>
    </cfRule>
    <cfRule type="containsText" dxfId="10" priority="12" operator="containsText" text="Gatilho não atingido">
      <formula>NOT(ISERROR(SEARCH("Gatilho não atingido",AL116)))</formula>
    </cfRule>
  </conditionalFormatting>
  <conditionalFormatting sqref="BL8:BS8">
    <cfRule type="cellIs" dxfId="9" priority="10" operator="lessThan">
      <formula>0.0525</formula>
    </cfRule>
  </conditionalFormatting>
  <conditionalFormatting sqref="BL9:BS9">
    <cfRule type="containsText" dxfId="8" priority="7" operator="containsText" text="Gatilho não atingido">
      <formula>NOT(ISERROR(SEARCH("Gatilho não atingido",BL9)))</formula>
    </cfRule>
    <cfRule type="containsText" dxfId="7" priority="8" operator="containsText" text="Gatilho atingido">
      <formula>NOT(ISERROR(SEARCH("Gatilho atingido",BL9)))</formula>
    </cfRule>
    <cfRule type="cellIs" dxfId="6" priority="9" operator="lessThan">
      <formula>0.0525</formula>
    </cfRule>
  </conditionalFormatting>
  <conditionalFormatting sqref="BL10:BS10">
    <cfRule type="containsText" dxfId="5" priority="4" operator="containsText" text="Gatilho não atingido">
      <formula>NOT(ISERROR(SEARCH("Gatilho não atingido",BL10)))</formula>
    </cfRule>
    <cfRule type="containsText" dxfId="4" priority="5" operator="containsText" text="Gatilho atingido">
      <formula>NOT(ISERROR(SEARCH("Gatilho atingido",BL10)))</formula>
    </cfRule>
    <cfRule type="cellIs" dxfId="3" priority="6" operator="lessThan">
      <formula>0.0525</formula>
    </cfRule>
  </conditionalFormatting>
  <conditionalFormatting sqref="BL11:BS11">
    <cfRule type="containsText" dxfId="2" priority="1" operator="containsText" text="Gatilho não atingido">
      <formula>NOT(ISERROR(SEARCH("Gatilho não atingido",BL11)))</formula>
    </cfRule>
    <cfRule type="containsText" dxfId="1" priority="2" operator="containsText" text="Gatilho atingido">
      <formula>NOT(ISERROR(SEARCH("Gatilho atingido",BL11)))</formula>
    </cfRule>
    <cfRule type="cellIs" dxfId="0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3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3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3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3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3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3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3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3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3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3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3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3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3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3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3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3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3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3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3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3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3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3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3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3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3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3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3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3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3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3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3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3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3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3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3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3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3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3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3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3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3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3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3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3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3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3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3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3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3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3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3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3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3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3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3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3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3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3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3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3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3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3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3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3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3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3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3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3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3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3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3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3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3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3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3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3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3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3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3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3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3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3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3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3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3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3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3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3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3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3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3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3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3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3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3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3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3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3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3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3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3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3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3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3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3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3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3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3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3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3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3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3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3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3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3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3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3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3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3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3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3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3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3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3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3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3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3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3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3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3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3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3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3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3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3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3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3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3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3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3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3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3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3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3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3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3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3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3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3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3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3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3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3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3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3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3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3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3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3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3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3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3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3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3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3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3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3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3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3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3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3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3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3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3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3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3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3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3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3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3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3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3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3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3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3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3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3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3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3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3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3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3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3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3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3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3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3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3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3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3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3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3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3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3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3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3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3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3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3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3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3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3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3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3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3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3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3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3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3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3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3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3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3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3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3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3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3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3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3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3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3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3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3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3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3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3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3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3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3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3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3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3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3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3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3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3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3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3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3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3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3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3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3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3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3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3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3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3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3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3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3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3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3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3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3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3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3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3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3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3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3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3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3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3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3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3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3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3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3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3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3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3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3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3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3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3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3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3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3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3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3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3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3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3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3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3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3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3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3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3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3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3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3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3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3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3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3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3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3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3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3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3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3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3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3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3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3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3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3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3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3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3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3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3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3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3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3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3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3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3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3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3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3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3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3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3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3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3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3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3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3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3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3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3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3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3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3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3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3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3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3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3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3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3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3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3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3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3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3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3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3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3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3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3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3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3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3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3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3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3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3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3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3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3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3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3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3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3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3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3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3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3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3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3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3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3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3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3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3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3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3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3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3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3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3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3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3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3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3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3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3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3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3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3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3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3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3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3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3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3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3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3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3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3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3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3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3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3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3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3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3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3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3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3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3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3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3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3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3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3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3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3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3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3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3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3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3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3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3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3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3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3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3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3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3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3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3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3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3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3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3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3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3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3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3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3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3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3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3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3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3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3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3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3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3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3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3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3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3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3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3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3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3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3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3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3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3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3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3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3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3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3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3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3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3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3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3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3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3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3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3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3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3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3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3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3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3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3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3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3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3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3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3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3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3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3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3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3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3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3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3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3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3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3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3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3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3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3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3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3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3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3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3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3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3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3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3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3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3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3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3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3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3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3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3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3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3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3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3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3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3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3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3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3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3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3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3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3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3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3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3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3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3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3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3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3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3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3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3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3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3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3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3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3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3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3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3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3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3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3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3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3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3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3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3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3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3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3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3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3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3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3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3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3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3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3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3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3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3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3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3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3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3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3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3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3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3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3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3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3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3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3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3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3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3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3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  <c r="AA1" s="85" t="s">
        <v>183</v>
      </c>
      <c r="AB1" s="5" t="s">
        <v>200</v>
      </c>
    </row>
    <row r="2" spans="1:29" x14ac:dyDescent="0.3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184</v>
      </c>
      <c r="AB3" s="5" t="s">
        <v>199</v>
      </c>
      <c r="AC3"/>
    </row>
    <row r="4" spans="1:29" x14ac:dyDescent="0.3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3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3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3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3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3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3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3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3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3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3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3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3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3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3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3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3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3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3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3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3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3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3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3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3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3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3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3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3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3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3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3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3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3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3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3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3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3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3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3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3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3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3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3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3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3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3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3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3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3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3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3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3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3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3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3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3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3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3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3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3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3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3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3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3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3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3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3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3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3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3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3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3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3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3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3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3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3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3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3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3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3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3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3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3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3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3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3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3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3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3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3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3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3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3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3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3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3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3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3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3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3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3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3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3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3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3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3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3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3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3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3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3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3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3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3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3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3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3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3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3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3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3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3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3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3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3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3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3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3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3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3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3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3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3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3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3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3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3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3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3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3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3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3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3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3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3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3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3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3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3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3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3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3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3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3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3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3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3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3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3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3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3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3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3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3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3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3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3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3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3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3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3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3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3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3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3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3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3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3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3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3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3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3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3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3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3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3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3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3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3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3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3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3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3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3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3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3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3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3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3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3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3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3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3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3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3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3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3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3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3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3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3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3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3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3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3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3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3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3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3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3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3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3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3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3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3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3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3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3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3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3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3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3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3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3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3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3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3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3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3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3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3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3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3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3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3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3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3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3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3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3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3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3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3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3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3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3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3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3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3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3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3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3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3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3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3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3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3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3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3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3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3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3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3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3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3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3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3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3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3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3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3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3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3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3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3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3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3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3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3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3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3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3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3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3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3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3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3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3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3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3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3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3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3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3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3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3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3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3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3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3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3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3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3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3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3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3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3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3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3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3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3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3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3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3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3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3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3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3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3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3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3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3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3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3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3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3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3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3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3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3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3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3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3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3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3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3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3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3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3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3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3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3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3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3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3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3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3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3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3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3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3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3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3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3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3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3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3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3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3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3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3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3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3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3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3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3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3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3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3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3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3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3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3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3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3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3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3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3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3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3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3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3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3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3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3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3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3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3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3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3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3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3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3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3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3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3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3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3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3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3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3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3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3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3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3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3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3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3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182</v>
      </c>
      <c r="V1" s="80" t="s">
        <v>179</v>
      </c>
      <c r="W1" s="80" t="s">
        <v>71</v>
      </c>
      <c r="X1" s="80" t="s">
        <v>183</v>
      </c>
    </row>
    <row r="2" spans="1:26" x14ac:dyDescent="0.3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3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3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3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3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3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3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3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3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3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3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3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3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3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3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3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3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3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3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3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3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3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3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3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3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3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3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3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3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3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3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3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3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3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3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3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3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3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3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3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3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3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3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3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3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3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3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3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3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3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3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3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3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3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3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3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3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3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3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3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3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3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3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3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3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3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3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3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3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3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3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3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3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3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3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3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3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3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3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3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3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3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3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3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3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3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3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3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3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3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3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3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3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3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3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3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3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3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3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3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3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3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3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3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3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3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3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3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3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3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3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3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3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3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3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3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3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3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3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3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3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3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3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3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3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3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3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3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3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3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3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3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3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3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3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3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3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3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3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3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3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3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3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3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3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3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3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3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3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3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3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3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3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3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3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3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3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3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3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3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3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3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3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3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3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3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3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3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3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3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3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3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3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3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3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3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3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3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3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3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3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3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3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3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3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3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3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3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3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3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3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3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3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3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3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3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3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3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3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3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3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3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3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3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3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3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3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3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3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3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3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3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3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3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3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3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3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3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3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3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3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3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3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3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3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3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3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3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3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3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3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3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3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3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3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3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3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3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3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3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3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3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3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3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3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3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3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3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3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3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3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3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3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3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3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3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3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3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3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3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3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3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3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3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3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3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3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3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3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3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3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3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3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3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3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3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3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3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3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3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3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3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3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3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3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3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3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3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3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3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3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3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3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3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3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3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3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3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3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3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3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3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3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3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3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3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3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3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3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3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3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3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3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3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3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3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3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3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3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3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3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3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3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3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3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3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3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3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3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3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3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3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3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3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3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3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3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3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3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3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3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3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3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3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3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3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3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3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3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3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3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3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3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3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3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3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3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3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3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3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3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3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3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3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3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3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3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3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3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3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3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3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3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3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3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3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3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3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3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3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3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3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3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3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3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3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3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3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3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3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3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3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3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3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3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3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3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3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3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3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3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3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3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3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3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3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3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3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3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3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3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3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3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3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3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3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3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3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3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3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3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3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3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3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3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3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3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3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3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3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3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3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3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3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3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3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3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3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3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3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3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3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3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3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3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3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3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3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3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3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3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3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3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3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3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3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3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3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3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3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3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3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3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3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3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3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3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3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3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3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3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3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3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3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3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3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3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3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3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3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3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3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3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3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3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3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3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3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3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3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3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3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3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3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3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3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3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3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3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3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3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3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3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3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3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3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3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3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3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3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3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3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3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3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3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3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3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3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3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3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3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3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3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3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3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3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3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3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3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3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3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3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3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3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3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3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3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3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3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3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3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3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3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3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3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3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3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3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3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3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3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3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3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3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3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3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3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3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3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3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3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3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3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3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3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3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3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3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3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3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3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3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3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3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3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3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3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3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3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3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3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3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3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3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3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3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3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3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3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3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3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3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3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3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3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3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3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3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3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3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3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3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3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3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3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3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3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3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3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3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3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3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3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3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3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3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3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3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3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3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3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3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3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3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3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3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3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3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3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3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3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3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3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3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3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3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3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3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3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3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3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3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3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3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3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3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3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3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3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3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3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3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3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3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3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3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3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3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3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3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3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3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3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3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3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3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3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3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3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3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3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3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3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3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3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3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3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3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3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3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3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3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3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3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3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3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3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3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3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3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3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3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3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3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3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3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3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3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3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3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3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3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3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3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3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3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3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3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3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3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3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3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3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3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3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3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3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3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3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3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3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3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3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3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3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3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3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3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3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3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3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3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3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3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3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3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3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3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3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3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3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3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3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3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3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3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3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3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3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3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3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3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3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3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3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3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3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3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3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3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3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3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3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3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3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3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3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3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3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3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3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3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3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3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3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3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3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3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3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3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3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3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3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3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3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3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3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3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3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3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3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3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3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3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3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3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3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3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3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3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3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3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3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3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3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3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3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3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3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3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3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3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3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3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3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3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3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3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3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3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3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3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3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3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3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3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3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3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3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3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3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3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3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3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3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3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3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3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3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3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3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3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3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3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3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3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3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3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3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3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3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3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3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3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3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3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3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3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3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3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3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3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3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3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3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3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3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3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3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3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3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3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3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3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3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3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3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3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3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3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3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3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3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3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3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3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3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3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3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3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3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3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3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3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3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3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3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3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3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3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3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3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3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3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3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3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3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3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3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3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3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3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3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3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3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3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3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3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3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3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3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3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3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3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3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3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3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3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3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3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3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3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3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3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3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3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3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3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3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3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3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3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3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3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3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3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3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3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3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3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3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3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3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3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3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3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3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3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3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3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3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3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3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3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3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3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3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3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3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3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3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3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3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3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3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3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3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3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3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3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3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3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3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3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3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3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3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3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3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3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3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3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3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3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3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3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3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3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3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3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3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3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3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3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3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3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3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3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3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3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3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3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3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3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3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3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3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3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3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3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3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3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3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3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3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3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3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3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3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3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3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3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3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3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3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3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3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3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3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3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3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3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3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3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3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3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3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3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3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3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3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3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3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3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3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3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3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3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3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3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3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3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3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3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3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3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3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3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3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3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3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3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3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3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3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3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3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3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3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3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3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3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3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3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3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3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3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3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3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3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3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3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3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3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3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3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3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3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3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3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3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3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3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3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3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3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3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3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3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3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3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3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3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3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3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3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3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3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3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3">
      <c r="A7" s="27"/>
      <c r="B7" s="15"/>
    </row>
    <row r="10" spans="1:14" ht="15" thickBot="1" x14ac:dyDescent="0.35"/>
    <row r="11" spans="1:14" ht="15" thickBot="1" x14ac:dyDescent="0.35">
      <c r="A11" s="102" t="s">
        <v>89</v>
      </c>
      <c r="B11" s="103"/>
      <c r="C11" s="103"/>
      <c r="D11" s="104"/>
      <c r="E11" s="1"/>
      <c r="F11" s="102" t="s">
        <v>87</v>
      </c>
      <c r="G11" s="103"/>
      <c r="H11" s="103"/>
      <c r="I11" s="104"/>
      <c r="J11" s="1"/>
      <c r="K11" s="102" t="s">
        <v>88</v>
      </c>
      <c r="L11" s="103"/>
      <c r="M11" s="103"/>
      <c r="N11" s="104"/>
    </row>
    <row r="12" spans="1:14" ht="15" thickBot="1" x14ac:dyDescent="0.35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3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3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3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5" t="s">
        <v>85</v>
      </c>
      <c r="L15" s="105"/>
      <c r="M15" s="105"/>
      <c r="N15" s="105"/>
    </row>
    <row r="16" spans="1:14" x14ac:dyDescent="0.3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3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3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3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3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3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3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3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3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3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3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3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3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3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3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3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2023-01-17T14:29:37Z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