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ceimobiliaria.sharepoint.com/TrueSec/novaestrutura/Documentos Compartilhados/2. Securitização Financeira/1ªE - 1ª a 3ªS Consignados I &amp; BMG Angá &amp; Citibank/3. Operações/2. Fechamentos/2. Fechamento/2022/2022.08/"/>
    </mc:Choice>
  </mc:AlternateContent>
  <xr:revisionPtr revIDLastSave="699" documentId="13_ncr:1_{437771C1-4071-4F88-8F13-1C317B6A2072}" xr6:coauthVersionLast="47" xr6:coauthVersionMax="47" xr10:uidLastSave="{5420C9D7-6244-484C-8B1B-40469FAEACB7}"/>
  <bookViews>
    <workbookView xWindow="-120" yWindow="-120" windowWidth="20730" windowHeight="11160" tabRatio="877" firstSheet="1" activeTab="1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6" i="15" l="1"/>
  <c r="AJ7" i="15" l="1"/>
  <c r="C8" i="17"/>
  <c r="C4" i="17" l="1"/>
  <c r="P28" i="12" l="1"/>
  <c r="C5" i="17" l="1"/>
  <c r="P27" i="12" l="1"/>
  <c r="P26" i="12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AP5" i="15"/>
  <c r="AP7" i="15" s="1"/>
  <c r="AQ5" i="15"/>
  <c r="AQ7" i="15" s="1"/>
  <c r="AR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C11" i="17"/>
  <c r="E4" i="18"/>
  <c r="C9" i="17"/>
  <c r="F6" i="18"/>
  <c r="F4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E6" i="12"/>
  <c r="X117" i="15" l="1"/>
  <c r="X116" i="15"/>
  <c r="C10" i="17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S9" i="15" l="1"/>
  <c r="C39" i="12"/>
  <c r="E39" i="12"/>
  <c r="D39" i="12"/>
  <c r="P38" i="12" l="1"/>
  <c r="Z34" i="15"/>
  <c r="Z43" i="15"/>
  <c r="Y34" i="15"/>
  <c r="Y43" i="15"/>
  <c r="P34" i="12"/>
  <c r="X34" i="15"/>
  <c r="X43" i="15"/>
  <c r="P35" i="12"/>
  <c r="P36" i="12"/>
  <c r="G39" i="12"/>
  <c r="T44" i="15"/>
  <c r="T45" i="15"/>
  <c r="F39" i="12"/>
  <c r="P37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Z36" i="15" l="1"/>
  <c r="Z35" i="15"/>
  <c r="Z45" i="15"/>
  <c r="Z44" i="15"/>
  <c r="AU5" i="15"/>
  <c r="AU7" i="15" s="1"/>
  <c r="AT5" i="15"/>
  <c r="AT7" i="15" s="1"/>
  <c r="Y45" i="15"/>
  <c r="Y44" i="15"/>
  <c r="Y35" i="15"/>
  <c r="Y36" i="15"/>
  <c r="AS5" i="15"/>
  <c r="AS7" i="15" s="1"/>
  <c r="AR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P39" i="12"/>
  <c r="U45" i="15"/>
  <c r="U44" i="15"/>
  <c r="U35" i="15"/>
  <c r="U36" i="15"/>
  <c r="T36" i="15"/>
  <c r="T35" i="15"/>
  <c r="P36" i="15"/>
  <c r="AU8" i="15" l="1"/>
  <c r="AU11" i="15" s="1"/>
  <c r="AS8" i="15"/>
  <c r="AS10" i="15" s="1"/>
  <c r="AT8" i="15"/>
  <c r="AU9" i="15" l="1"/>
  <c r="AU10" i="15"/>
  <c r="AS9" i="15"/>
  <c r="AS11" i="15"/>
  <c r="AT10" i="15"/>
  <c r="AT11" i="15"/>
  <c r="AT9" i="15"/>
  <c r="D4" i="17" l="1"/>
  <c r="D5" i="17" l="1"/>
  <c r="D6" i="17" s="1"/>
  <c r="D7" i="17" s="1"/>
  <c r="D8" i="17" s="1"/>
  <c r="D9" i="17" s="1"/>
  <c r="D10" i="17" s="1"/>
  <c r="D11" i="17" s="1"/>
  <c r="C12" i="17" s="1"/>
  <c r="D12" i="17" s="1"/>
  <c r="AA34" i="15" l="1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AV5" i="15" l="1"/>
  <c r="AV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AV8" i="15" l="1"/>
  <c r="AV11" i="15" s="1"/>
  <c r="AV9" i="15" l="1"/>
  <c r="AV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AX5" i="15"/>
  <c r="AX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AW5" i="15"/>
  <c r="AW7" i="15" s="1"/>
  <c r="AB89" i="15"/>
  <c r="AB90" i="15"/>
  <c r="AB116" i="15"/>
  <c r="AB117" i="15"/>
  <c r="AW8" i="15" l="1"/>
  <c r="AW11" i="15" s="1"/>
  <c r="AX8" i="15"/>
  <c r="AW10" i="15" l="1"/>
  <c r="AW9" i="15"/>
  <c r="AX10" i="15"/>
  <c r="AX9" i="15"/>
  <c r="AX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BA5" i="15"/>
  <c r="BA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AZ5" i="15"/>
  <c r="AZ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AY5" i="15"/>
  <c r="AY7" i="15" s="1"/>
  <c r="AD81" i="15"/>
  <c r="AD80" i="15"/>
  <c r="AD63" i="15"/>
  <c r="AD62" i="15"/>
  <c r="BA8" i="15" l="1"/>
  <c r="BA11" i="15" s="1"/>
  <c r="AY8" i="15"/>
  <c r="AY11" i="15" s="1"/>
  <c r="AZ8" i="15"/>
  <c r="BA9" i="15" l="1"/>
  <c r="BA10" i="15"/>
  <c r="AY9" i="15"/>
  <c r="AY10" i="15"/>
  <c r="AZ10" i="15"/>
  <c r="AZ9" i="15"/>
  <c r="AZ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BD5" i="15" l="1"/>
  <c r="BD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BC5" i="15"/>
  <c r="BC7" i="15" s="1"/>
  <c r="AH90" i="15"/>
  <c r="AH89" i="15"/>
  <c r="BB5" i="15"/>
  <c r="BB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BD8" i="15" l="1"/>
  <c r="BB8" i="15"/>
  <c r="BB11" i="15" s="1"/>
  <c r="BC8" i="15"/>
  <c r="BB9" i="15" l="1"/>
  <c r="BB10" i="15"/>
  <c r="BD11" i="15"/>
  <c r="BD10" i="15"/>
  <c r="BD9" i="15"/>
  <c r="BC11" i="15"/>
  <c r="BC10" i="15"/>
  <c r="BC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BE5" i="15" l="1"/>
  <c r="BE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BE8" i="15" l="1"/>
  <c r="BE11" i="15" s="1"/>
  <c r="BE10" i="15" l="1"/>
  <c r="BE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BF5" i="15" l="1"/>
  <c r="BF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BF8" i="15" l="1"/>
  <c r="BF10" i="15" s="1"/>
  <c r="BF9" i="15" l="1"/>
  <c r="BF11" i="15"/>
  <c r="AM33" i="15" l="1"/>
  <c r="AM114" i="15"/>
  <c r="F48" i="12"/>
  <c r="AL115" i="15"/>
  <c r="AM32" i="15" l="1"/>
  <c r="AM34" i="15" s="1"/>
  <c r="AM113" i="15"/>
  <c r="AM115" i="15" s="1"/>
  <c r="AL116" i="15"/>
  <c r="AL117" i="15"/>
  <c r="O48" i="12"/>
  <c r="AL34" i="15"/>
  <c r="AM116" i="15" l="1"/>
  <c r="AM117" i="15"/>
  <c r="AM35" i="15"/>
  <c r="AM36" i="15"/>
  <c r="AL36" i="15"/>
  <c r="AL35" i="15"/>
  <c r="AM24" i="15" l="1"/>
  <c r="AM23" i="15"/>
  <c r="AM25" i="15" s="1"/>
  <c r="E48" i="12"/>
  <c r="AL25" i="15"/>
  <c r="AM26" i="15" l="1"/>
  <c r="AM27" i="15"/>
  <c r="AL26" i="15"/>
  <c r="AL27" i="15"/>
  <c r="AM41" i="15" l="1"/>
  <c r="AM43" i="15" s="1"/>
  <c r="AM42" i="15"/>
  <c r="AL43" i="15"/>
  <c r="G48" i="12"/>
  <c r="AM44" i="15" l="1"/>
  <c r="AM45" i="15"/>
  <c r="AL44" i="15"/>
  <c r="AL45" i="15"/>
  <c r="AM5" i="15" l="1"/>
  <c r="AM7" i="15" s="1"/>
  <c r="AM6" i="15"/>
  <c r="C48" i="12"/>
  <c r="AL7" i="15"/>
  <c r="AM8" i="15" l="1"/>
  <c r="AM9" i="15"/>
  <c r="AL9" i="15"/>
  <c r="AL8" i="15"/>
  <c r="AM60" i="15" l="1"/>
  <c r="AM59" i="15"/>
  <c r="AM61" i="15" s="1"/>
  <c r="AL61" i="15"/>
  <c r="I48" i="12"/>
  <c r="AM63" i="15" l="1"/>
  <c r="AM62" i="15"/>
  <c r="AL63" i="15"/>
  <c r="AL62" i="15"/>
  <c r="AM51" i="15" l="1"/>
  <c r="AM50" i="15"/>
  <c r="AM52" i="15" s="1"/>
  <c r="H48" i="12"/>
  <c r="AL52" i="15"/>
  <c r="AM54" i="15" l="1"/>
  <c r="AM53" i="15"/>
  <c r="AL53" i="15"/>
  <c r="AL54" i="15"/>
  <c r="AM15" i="15" l="1"/>
  <c r="AM14" i="15"/>
  <c r="AM16" i="15" s="1"/>
  <c r="D48" i="12"/>
  <c r="AL16" i="15"/>
  <c r="AM18" i="15" l="1"/>
  <c r="AM17" i="15"/>
  <c r="AL18" i="15"/>
  <c r="AL17" i="15"/>
  <c r="AM87" i="15" l="1"/>
  <c r="AM86" i="15"/>
  <c r="AM88" i="15" s="1"/>
  <c r="AM69" i="15"/>
  <c r="AM68" i="15"/>
  <c r="AM70" i="15" s="1"/>
  <c r="AM77" i="15"/>
  <c r="AM79" i="15" s="1"/>
  <c r="AM78" i="15"/>
  <c r="AM96" i="15"/>
  <c r="AM95" i="15"/>
  <c r="AM97" i="15" s="1"/>
  <c r="AM105" i="15"/>
  <c r="AM104" i="15"/>
  <c r="AM106" i="15" s="1"/>
  <c r="P47" i="12"/>
  <c r="N48" i="12"/>
  <c r="P45" i="12"/>
  <c r="AL79" i="15"/>
  <c r="AL88" i="15"/>
  <c r="AL97" i="15"/>
  <c r="M48" i="12"/>
  <c r="AL70" i="15"/>
  <c r="P46" i="12"/>
  <c r="J48" i="12"/>
  <c r="P43" i="12"/>
  <c r="F7" i="12" s="1"/>
  <c r="L48" i="12"/>
  <c r="AL106" i="15"/>
  <c r="K48" i="12"/>
  <c r="P44" i="12"/>
  <c r="AM80" i="15" l="1"/>
  <c r="AM81" i="15"/>
  <c r="AM72" i="15"/>
  <c r="AM71" i="15"/>
  <c r="BH5" i="15"/>
  <c r="BH7" i="15" s="1"/>
  <c r="AM90" i="15"/>
  <c r="AM89" i="15"/>
  <c r="AM99" i="15"/>
  <c r="AM98" i="15"/>
  <c r="AM107" i="15"/>
  <c r="AM108" i="15"/>
  <c r="AL99" i="15"/>
  <c r="AL98" i="15"/>
  <c r="F6" i="12"/>
  <c r="P48" i="12"/>
  <c r="AL90" i="15"/>
  <c r="AL89" i="15"/>
  <c r="AL80" i="15"/>
  <c r="AL81" i="15"/>
  <c r="AL108" i="15"/>
  <c r="AL107" i="15"/>
  <c r="AL71" i="15"/>
  <c r="AL72" i="15"/>
  <c r="BG5" i="15"/>
  <c r="BG7" i="15" s="1"/>
  <c r="BG8" i="15" l="1"/>
  <c r="BH8" i="15"/>
  <c r="BG11" i="15"/>
  <c r="BG10" i="15"/>
  <c r="BG9" i="15"/>
  <c r="BH9" i="15" l="1"/>
  <c r="BH11" i="15"/>
  <c r="BH10" i="15"/>
</calcChain>
</file>

<file path=xl/sharedStrings.xml><?xml version="1.0" encoding="utf-8"?>
<sst xmlns="http://schemas.openxmlformats.org/spreadsheetml/2006/main" count="6730" uniqueCount="212">
  <si>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</si>
  <si>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</si>
  <si>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</si>
  <si>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</si>
  <si>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</si>
  <si>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</si>
  <si>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</si>
  <si>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</si>
  <si>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</si>
  <si>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</si>
  <si>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</si>
  <si>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</si>
  <si>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</si>
  <si>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</si>
  <si>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</si>
  <si>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</si>
  <si>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</si>
  <si>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</si>
  <si>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</si>
  <si>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</si>
  <si>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</si>
  <si>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</si>
  <si>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</si>
  <si>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</si>
  <si>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</si>
  <si>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</si>
  <si>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</si>
  <si>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</si>
  <si>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</si>
  <si>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</si>
  <si>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</si>
  <si>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</si>
  <si>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</si>
  <si>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</si>
  <si>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</si>
  <si>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</si>
  <si>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</si>
  <si>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</si>
  <si>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</si>
  <si>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</si>
  <si>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</si>
  <si>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</si>
  <si>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</si>
  <si>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</si>
  <si>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</si>
  <si>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</si>
  <si>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</si>
  <si>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</si>
  <si>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</si>
  <si>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</si>
  <si>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</si>
  <si>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</si>
  <si>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</si>
  <si>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</si>
  <si>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</si>
  <si>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</si>
  <si>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</si>
  <si>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</si>
  <si>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</si>
  <si>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</si>
  <si>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</si>
  <si>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</si>
  <si>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</si>
  <si>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</si>
  <si>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</si>
  <si>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</si>
  <si>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</si>
  <si>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</si>
  <si>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</si>
  <si>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</si>
  <si>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</si>
  <si>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</si>
  <si>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</si>
  <si>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</si>
  <si>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</si>
  <si>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</si>
  <si>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</si>
  <si>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</si>
  <si>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</si>
  <si>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</si>
  <si>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</si>
  <si>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</si>
  <si>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</si>
  <si>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</si>
  <si>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</si>
  <si>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</si>
  <si>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</si>
  <si>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</si>
  <si>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</si>
  <si>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</si>
  <si>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</si>
  <si>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</si>
  <si>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</si>
  <si>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</si>
  <si>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</si>
  <si>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</si>
  <si>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</si>
  <si>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</si>
  <si>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</si>
  <si>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</si>
  <si>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</si>
  <si>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</si>
  <si>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</si>
  <si>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</si>
  <si>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</si>
  <si>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</si>
  <si>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</si>
  <si>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</si>
  <si>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</si>
  <si>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</si>
  <si>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</si>
  <si>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</si>
  <si>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</si>
  <si>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</si>
  <si>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</si>
  <si>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</si>
  <si>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</si>
  <si>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</si>
  <si>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</si>
  <si>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</si>
  <si>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</si>
  <si>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</si>
  <si>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</si>
  <si>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</si>
  <si>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</si>
  <si>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</si>
  <si>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</si>
  <si>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</si>
  <si>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</si>
  <si>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</si>
  <si>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</si>
  <si>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</si>
  <si>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</si>
  <si>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</si>
  <si>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</si>
  <si>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</si>
  <si>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</si>
  <si>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</si>
  <si>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</si>
  <si>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</si>
  <si>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</si>
  <si>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</si>
  <si>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</si>
  <si>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</si>
  <si>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</si>
  <si>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</si>
  <si>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</si>
  <si>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</si>
  <si>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</si>
  <si>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</si>
  <si>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PMTs Validadas com Agente Fiduciário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</si>
  <si>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</si>
  <si>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</si>
  <si>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</si>
  <si>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</si>
  <si>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</si>
  <si>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</si>
  <si>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</si>
  <si>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</si>
  <si>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</si>
  <si>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</si>
  <si>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</si>
  <si>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</si>
  <si>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</si>
  <si>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</si>
  <si>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</si>
  <si>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</si>
  <si>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</si>
  <si>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</si>
  <si>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</si>
  <si>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</si>
  <si>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</si>
  <si>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</si>
  <si>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</si>
  <si>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</si>
  <si>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</si>
  <si>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</si>
  <si>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</si>
  <si>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</si>
  <si>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</si>
  <si>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</si>
  <si>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</si>
  <si>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</si>
  <si>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</si>
  <si>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</si>
  <si>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</si>
  <si>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</si>
  <si>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</si>
  <si>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</si>
  <si>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</si>
  <si>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</si>
  <si>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</si>
  <si>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</si>
  <si>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</si>
  <si>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</si>
  <si>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</si>
  <si>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</si>
  <si>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</si>
  <si>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</si>
  <si>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</si>
  <si>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</si>
  <si>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</si>
  <si>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</si>
  <si>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</si>
  <si>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</si>
  <si>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</si>
  <si>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Composição Fundo de Despesa</t>
  </si>
  <si>
    <t>OK</t>
  </si>
  <si>
    <t>Recebíveis Conta Corrente (Créditos até 09/08/2022)</t>
  </si>
  <si>
    <t>Fundo Soberano (Aplicações recebimentos até 09/08/2022) Valor Líquido 15/08/2022</t>
  </si>
  <si>
    <t>Fundo de Despesas (Valor Bruto 15/08/2022)</t>
  </si>
  <si>
    <t>Fundo de Litígio (Valor Bruto 15/08/2022)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</si>
</sst>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69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204374</xdr:colOff>
      <xdr:row>18</xdr:row>
      <xdr:rowOff>39486</xdr:rowOff>
    </xdr:from>
    <xdr:to>
      <xdr:col>72</xdr:col>
      <xdr:colOff>351211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73</xdr:col>
      <xdr:colOff>0</xdr:colOff>
      <xdr:row>0</xdr:row>
      <xdr:rowOff>99785</xdr:rowOff>
    </xdr:from>
    <xdr:to>
      <xdr:col>80</xdr:col>
      <xdr:colOff>489856</xdr:colOff>
      <xdr:row>22</xdr:row>
      <xdr:rowOff>69129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73</xdr:col>
      <xdr:colOff>54429</xdr:colOff>
      <xdr:row>24</xdr:row>
      <xdr:rowOff>9071</xdr:rowOff>
    </xdr:from>
    <xdr:to>
      <xdr:col>80</xdr:col>
      <xdr:colOff>353785</xdr:colOff>
      <xdr:row>30</xdr:row>
      <xdr:rowOff>98937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73</xdr:col>
      <xdr:colOff>0</xdr:colOff>
      <xdr:row>31</xdr:row>
      <xdr:rowOff>0</xdr:rowOff>
    </xdr:from>
    <xdr:to>
      <xdr:col>81</xdr:col>
      <xdr:colOff>36284</xdr:colOff>
      <xdr:row>48</xdr:row>
      <xdr:rowOff>83499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82</xdr:col>
      <xdr:colOff>0</xdr:colOff>
      <xdr:row>1</xdr:row>
      <xdr:rowOff>0</xdr:rowOff>
    </xdr:from>
    <xdr:to>
      <xdr:col>90</xdr:col>
      <xdr:colOff>459492</xdr:colOff>
      <xdr:row>13</xdr:row>
      <xdr:rowOff>145572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91</xdr:col>
      <xdr:colOff>136071</xdr:colOff>
      <xdr:row>1</xdr:row>
      <xdr:rowOff>81643</xdr:rowOff>
    </xdr:from>
    <xdr:to>
      <xdr:col>101</xdr:col>
      <xdr:colOff>277399</xdr:colOff>
      <xdr:row>10</xdr:row>
      <xdr:rowOff>25563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82</xdr:col>
      <xdr:colOff>0</xdr:colOff>
      <xdr:row>15</xdr:row>
      <xdr:rowOff>0</xdr:rowOff>
    </xdr:from>
    <xdr:to>
      <xdr:col>90</xdr:col>
      <xdr:colOff>502359</xdr:colOff>
      <xdr:row>26</xdr:row>
      <xdr:rowOff>90716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65</xdr:col>
      <xdr:colOff>109767</xdr:colOff>
      <xdr:row>0</xdr:row>
      <xdr:rowOff>27214</xdr:rowOff>
    </xdr:from>
    <xdr:to>
      <xdr:col>71</xdr:col>
      <xdr:colOff>492999</xdr:colOff>
      <xdr:row>16</xdr:row>
      <xdr:rowOff>30619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18855" y="27214"/>
          <a:ext cx="3879468" cy="3051405"/>
        </a:xfrm>
        <a:prstGeom prst="rect">
          <a:avLst/>
        </a:prstGeom>
      </xdr:spPr>
    </xdr:pic>
    <xdr:clientData/>
  </xdr:twoCellAnchor>
  <xdr:twoCellAnchor editAs="oneCell">
    <xdr:from>
      <xdr:col>90</xdr:col>
      <xdr:colOff>535215</xdr:colOff>
      <xdr:row>11</xdr:row>
      <xdr:rowOff>99787</xdr:rowOff>
    </xdr:from>
    <xdr:to>
      <xdr:col>103</xdr:col>
      <xdr:colOff>138763</xdr:colOff>
      <xdr:row>38</xdr:row>
      <xdr:rowOff>10739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40</xdr:col>
      <xdr:colOff>153261</xdr:colOff>
      <xdr:row>12</xdr:row>
      <xdr:rowOff>9071</xdr:rowOff>
    </xdr:from>
    <xdr:to>
      <xdr:col>42</xdr:col>
      <xdr:colOff>413040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Relat&#243;rio_Intermediario%20True_F&#243;rmulas_2022.04.11.xlsx?FB5DA919" TargetMode="External"/><Relationship Id="rId2" Type="http://schemas.openxmlformats.org/officeDocument/2006/relationships/externalLinkPath" Target="file:///\\FB5DA919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10">
      <pivotArea outline="0" collapsedLevelsAreSubtotals="1" fieldPosition="0"/>
    </format>
    <format dxfId="9">
      <pivotArea dataOnly="0" labelOnly="1" outline="0" fieldPosition="0">
        <references count="1">
          <reference field="23" count="0"/>
        </references>
      </pivotArea>
    </format>
    <format dxfId="8">
      <pivotArea dataOnly="0" labelOnly="1" outline="0" axis="axisValues" fieldPosition="0"/>
    </format>
    <format dxfId="7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6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23" count="0"/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23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5" x14ac:dyDescent="0.25"/>
  <cols>
    <col min="1" max="1" width="8.85546875" customWidth="1"/>
    <col min="2" max="2" width="55.7109375" bestFit="1" customWidth="1"/>
    <col min="3" max="3" width="22.28515625" style="3" customWidth="1"/>
    <col min="4" max="4" width="17" bestFit="1" customWidth="1"/>
    <col min="7" max="7" width="74" bestFit="1" customWidth="1"/>
  </cols>
  <sheetData>
    <row r="2" spans="1:7" x14ac:dyDescent="0.25">
      <c r="B2" s="2" t="s">
        <v>12</v>
      </c>
    </row>
    <row r="3" spans="1:7" x14ac:dyDescent="0.25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25">
      <c r="F4" t="s">
        <v>48</v>
      </c>
      <c r="G4" t="s">
        <v>49</v>
      </c>
    </row>
    <row r="5" spans="1:7" x14ac:dyDescent="0.25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25">
      <c r="B6" s="2" t="s">
        <v>15</v>
      </c>
      <c r="F6" t="s">
        <v>51</v>
      </c>
      <c r="G6" t="s">
        <v>16</v>
      </c>
    </row>
    <row r="7" spans="1:7" ht="23.25" customHeight="1" x14ac:dyDescent="0.25">
      <c r="B7" s="6"/>
      <c r="F7" t="s">
        <v>52</v>
      </c>
      <c r="G7" t="s">
        <v>53</v>
      </c>
    </row>
    <row r="8" spans="1:7" x14ac:dyDescent="0.25">
      <c r="B8" s="2" t="s">
        <v>16</v>
      </c>
      <c r="F8" t="s">
        <v>54</v>
      </c>
      <c r="G8" t="s">
        <v>44</v>
      </c>
    </row>
    <row r="9" spans="1:7" x14ac:dyDescent="0.25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25">
      <c r="B10" t="s">
        <v>19</v>
      </c>
      <c r="F10" t="s">
        <v>57</v>
      </c>
      <c r="G10" t="s">
        <v>58</v>
      </c>
    </row>
    <row r="11" spans="1:7" x14ac:dyDescent="0.25">
      <c r="B11" t="s">
        <v>20</v>
      </c>
      <c r="F11" t="s">
        <v>59</v>
      </c>
      <c r="G11" t="s">
        <v>60</v>
      </c>
    </row>
    <row r="12" spans="1:7" x14ac:dyDescent="0.25">
      <c r="B12" t="s">
        <v>21</v>
      </c>
      <c r="F12" t="s">
        <v>61</v>
      </c>
      <c r="G12" t="s">
        <v>62</v>
      </c>
    </row>
    <row r="13" spans="1:7" x14ac:dyDescent="0.25">
      <c r="B13" t="s">
        <v>22</v>
      </c>
      <c r="F13" t="s">
        <v>63</v>
      </c>
      <c r="G13" t="s">
        <v>64</v>
      </c>
    </row>
    <row r="14" spans="1:7" x14ac:dyDescent="0.25">
      <c r="B14" s="2" t="s">
        <v>23</v>
      </c>
      <c r="C14" s="7"/>
      <c r="F14" t="s">
        <v>65</v>
      </c>
      <c r="G14" t="s">
        <v>66</v>
      </c>
    </row>
    <row r="15" spans="1:7" ht="19.5" customHeight="1" x14ac:dyDescent="0.25">
      <c r="C15" s="8"/>
      <c r="F15" t="s">
        <v>67</v>
      </c>
      <c r="G15" t="s">
        <v>68</v>
      </c>
    </row>
    <row r="16" spans="1:7" x14ac:dyDescent="0.25">
      <c r="B16" s="2" t="s">
        <v>24</v>
      </c>
      <c r="C16" s="8"/>
    </row>
    <row r="17" spans="2:3" x14ac:dyDescent="0.25">
      <c r="B17" s="2" t="s">
        <v>25</v>
      </c>
      <c r="C17" s="2" t="s">
        <v>18</v>
      </c>
    </row>
    <row r="18" spans="2:3" x14ac:dyDescent="0.25">
      <c r="B18" t="s">
        <v>26</v>
      </c>
      <c r="C18" s="3">
        <v>0</v>
      </c>
    </row>
    <row r="19" spans="2:3" x14ac:dyDescent="0.25">
      <c r="B19" t="s">
        <v>27</v>
      </c>
      <c r="C19" s="3">
        <v>323.66000000000003</v>
      </c>
    </row>
    <row r="20" spans="2:3" x14ac:dyDescent="0.25">
      <c r="B20" t="s">
        <v>28</v>
      </c>
      <c r="C20" s="3">
        <v>0</v>
      </c>
    </row>
    <row r="21" spans="2:3" x14ac:dyDescent="0.25">
      <c r="B21" t="s">
        <v>29</v>
      </c>
      <c r="C21" s="3">
        <v>0</v>
      </c>
    </row>
    <row r="22" spans="2:3" x14ac:dyDescent="0.25">
      <c r="B22" t="s">
        <v>30</v>
      </c>
      <c r="C22" s="3">
        <v>0</v>
      </c>
    </row>
    <row r="23" spans="2:3" x14ac:dyDescent="0.25">
      <c r="B23" t="s">
        <v>31</v>
      </c>
      <c r="C23" s="3">
        <v>0</v>
      </c>
    </row>
    <row r="24" spans="2:3" x14ac:dyDescent="0.25">
      <c r="B24" t="s">
        <v>32</v>
      </c>
      <c r="C24" s="3">
        <v>0</v>
      </c>
    </row>
    <row r="25" spans="2:3" x14ac:dyDescent="0.25">
      <c r="B25" s="2" t="s">
        <v>33</v>
      </c>
      <c r="C25" s="7">
        <f>SUM(C18:C24)</f>
        <v>323.66000000000003</v>
      </c>
    </row>
    <row r="26" spans="2:3" ht="19.5" customHeight="1" x14ac:dyDescent="0.25">
      <c r="C26" s="8"/>
    </row>
    <row r="27" spans="2:3" x14ac:dyDescent="0.25">
      <c r="B27" s="2" t="s">
        <v>34</v>
      </c>
    </row>
    <row r="28" spans="2:3" x14ac:dyDescent="0.25">
      <c r="B28" s="2" t="s">
        <v>25</v>
      </c>
      <c r="C28" s="2" t="s">
        <v>18</v>
      </c>
    </row>
    <row r="29" spans="2:3" x14ac:dyDescent="0.25">
      <c r="B29" t="s">
        <v>26</v>
      </c>
      <c r="C29" s="3">
        <v>6907.94</v>
      </c>
    </row>
    <row r="30" spans="2:3" x14ac:dyDescent="0.25">
      <c r="B30" t="s">
        <v>27</v>
      </c>
      <c r="C30" s="3">
        <v>0</v>
      </c>
    </row>
    <row r="31" spans="2:3" x14ac:dyDescent="0.25">
      <c r="B31" t="s">
        <v>28</v>
      </c>
      <c r="C31" s="3">
        <v>0</v>
      </c>
    </row>
    <row r="32" spans="2:3" x14ac:dyDescent="0.25">
      <c r="B32" t="s">
        <v>29</v>
      </c>
      <c r="C32" s="3">
        <v>0</v>
      </c>
    </row>
    <row r="33" spans="2:3" x14ac:dyDescent="0.25">
      <c r="B33" t="s">
        <v>30</v>
      </c>
      <c r="C33" s="3">
        <v>0</v>
      </c>
    </row>
    <row r="34" spans="2:3" x14ac:dyDescent="0.25">
      <c r="B34" t="s">
        <v>31</v>
      </c>
      <c r="C34" s="3">
        <v>0</v>
      </c>
    </row>
    <row r="35" spans="2:3" x14ac:dyDescent="0.25">
      <c r="B35" t="s">
        <v>32</v>
      </c>
      <c r="C35" s="3">
        <v>0</v>
      </c>
    </row>
    <row r="36" spans="2:3" x14ac:dyDescent="0.25">
      <c r="B36" s="2" t="s">
        <v>33</v>
      </c>
      <c r="C36" s="7">
        <f>SUM(C29:C35)</f>
        <v>6907.94</v>
      </c>
    </row>
    <row r="37" spans="2:3" ht="18.75" customHeight="1" x14ac:dyDescent="0.25">
      <c r="B37" s="6"/>
      <c r="C37" s="9"/>
    </row>
    <row r="38" spans="2:3" x14ac:dyDescent="0.25">
      <c r="B38" s="2" t="s">
        <v>35</v>
      </c>
    </row>
    <row r="39" spans="2:3" x14ac:dyDescent="0.25">
      <c r="B39" s="2" t="s">
        <v>36</v>
      </c>
      <c r="C39" s="2" t="s">
        <v>37</v>
      </c>
    </row>
    <row r="40" spans="2:3" x14ac:dyDescent="0.25">
      <c r="B40" t="s">
        <v>11</v>
      </c>
      <c r="C40" s="3">
        <v>13916.699999999993</v>
      </c>
    </row>
    <row r="41" spans="2:3" x14ac:dyDescent="0.25">
      <c r="B41" t="s">
        <v>38</v>
      </c>
      <c r="C41" s="3">
        <v>3954600.9199999985</v>
      </c>
    </row>
    <row r="42" spans="2:3" x14ac:dyDescent="0.25">
      <c r="B42" t="s">
        <v>10</v>
      </c>
      <c r="C42" s="3">
        <v>2115805.7799999984</v>
      </c>
    </row>
    <row r="43" spans="2:3" x14ac:dyDescent="0.25">
      <c r="B43" t="s">
        <v>1</v>
      </c>
      <c r="C43" s="3">
        <v>4804032.8899999997</v>
      </c>
    </row>
    <row r="44" spans="2:3" x14ac:dyDescent="0.25">
      <c r="B44" s="2" t="s">
        <v>33</v>
      </c>
      <c r="C44" s="7">
        <f>SUM(C40:C43)</f>
        <v>10888356.289999995</v>
      </c>
    </row>
    <row r="45" spans="2:3" ht="19.5" customHeight="1" x14ac:dyDescent="0.25"/>
    <row r="46" spans="2:3" x14ac:dyDescent="0.25">
      <c r="B46" s="2" t="s">
        <v>39</v>
      </c>
      <c r="C46" s="2" t="s">
        <v>40</v>
      </c>
    </row>
    <row r="47" spans="2:3" x14ac:dyDescent="0.25">
      <c r="B47" t="s">
        <v>41</v>
      </c>
      <c r="C47" s="3">
        <v>543514.09</v>
      </c>
    </row>
    <row r="48" spans="2:3" x14ac:dyDescent="0.25">
      <c r="B48" t="s">
        <v>42</v>
      </c>
      <c r="C48" s="3">
        <v>100203.55</v>
      </c>
    </row>
    <row r="49" spans="2:3" x14ac:dyDescent="0.25">
      <c r="B49" t="s">
        <v>43</v>
      </c>
      <c r="C49" s="3">
        <v>2864747.23</v>
      </c>
    </row>
    <row r="50" spans="2:3" x14ac:dyDescent="0.25">
      <c r="B50" s="2" t="s">
        <v>33</v>
      </c>
      <c r="C50" s="7">
        <f>SUM(C47:C49)</f>
        <v>3508464.87</v>
      </c>
    </row>
    <row r="51" spans="2:3" ht="19.5" customHeight="1" x14ac:dyDescent="0.25"/>
    <row r="52" spans="2:3" x14ac:dyDescent="0.25">
      <c r="B52" s="2" t="s">
        <v>44</v>
      </c>
    </row>
    <row r="53" spans="2:3" x14ac:dyDescent="0.25">
      <c r="B53" s="2" t="s">
        <v>45</v>
      </c>
      <c r="C53" s="2" t="s">
        <v>40</v>
      </c>
    </row>
    <row r="54" spans="2:3" x14ac:dyDescent="0.25">
      <c r="B54" t="s">
        <v>7</v>
      </c>
      <c r="C54" s="3">
        <v>191388.41</v>
      </c>
    </row>
    <row r="55" spans="2:3" x14ac:dyDescent="0.25">
      <c r="B55" t="s">
        <v>6</v>
      </c>
      <c r="C55" s="3">
        <v>286727.45999999996</v>
      </c>
    </row>
    <row r="56" spans="2:3" x14ac:dyDescent="0.25">
      <c r="B56" t="s">
        <v>5</v>
      </c>
      <c r="C56" s="3">
        <v>505462.86999999994</v>
      </c>
    </row>
    <row r="57" spans="2:3" x14ac:dyDescent="0.25">
      <c r="B57" t="s">
        <v>8</v>
      </c>
      <c r="C57" s="3">
        <v>17105.79</v>
      </c>
    </row>
    <row r="58" spans="2:3" x14ac:dyDescent="0.25">
      <c r="B58" t="s">
        <v>9</v>
      </c>
      <c r="C58" s="3">
        <v>42140</v>
      </c>
    </row>
    <row r="59" spans="2:3" x14ac:dyDescent="0.25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topLeftCell="D24" zoomScale="85" zoomScaleNormal="85" workbookViewId="0">
      <selection activeCell="O35" sqref="O35"/>
    </sheetView>
  </sheetViews>
  <sheetFormatPr defaultColWidth="8.7109375" defaultRowHeight="15" x14ac:dyDescent="0.25"/>
  <cols>
    <col min="1" max="1" width="3.28515625" style="13" bestFit="1" customWidth="1"/>
    <col min="2" max="2" width="87.42578125" style="13" bestFit="1" customWidth="1"/>
    <col min="3" max="3" width="26.42578125" style="12" bestFit="1" customWidth="1"/>
    <col min="4" max="4" width="16.5703125" style="13" bestFit="1" customWidth="1"/>
    <col min="5" max="5" width="29.42578125" style="13" bestFit="1" customWidth="1"/>
    <col min="6" max="6" width="17.85546875" style="13" bestFit="1" customWidth="1"/>
    <col min="7" max="7" width="12.42578125" style="13" bestFit="1" customWidth="1"/>
    <col min="8" max="8" width="13.85546875" style="13" bestFit="1" customWidth="1"/>
    <col min="9" max="9" width="13.42578125" style="13" bestFit="1" customWidth="1"/>
    <col min="10" max="10" width="12.42578125" style="13" customWidth="1"/>
    <col min="11" max="11" width="13.42578125" style="13" bestFit="1" customWidth="1"/>
    <col min="12" max="15" width="13.42578125" style="13" customWidth="1"/>
    <col min="16" max="16" width="15.140625" style="13" bestFit="1" customWidth="1"/>
    <col min="17" max="21" width="12.42578125" style="13" customWidth="1"/>
    <col min="22" max="22" width="13.5703125" style="13" customWidth="1"/>
    <col min="23" max="36" width="9.140625" customWidth="1"/>
    <col min="37" max="16384" width="8.7109375" style="13"/>
  </cols>
  <sheetData>
    <row r="1" spans="2:9" x14ac:dyDescent="0.25">
      <c r="E1" s="12"/>
    </row>
    <row r="2" spans="2:9" x14ac:dyDescent="0.25">
      <c r="B2" s="2" t="s">
        <v>12</v>
      </c>
    </row>
    <row r="3" spans="2:9" x14ac:dyDescent="0.25">
      <c r="B3" s="2" t="s">
        <v>203</v>
      </c>
      <c r="C3" s="28">
        <v>44773</v>
      </c>
    </row>
    <row r="4" spans="2:9" ht="19.5" customHeight="1" x14ac:dyDescent="0.25">
      <c r="B4" s="6"/>
      <c r="C4" s="15"/>
      <c r="I4" s="12"/>
    </row>
    <row r="5" spans="2:9" x14ac:dyDescent="0.25">
      <c r="B5" s="2" t="s">
        <v>172</v>
      </c>
      <c r="C5" s="15"/>
      <c r="E5" s="2" t="s">
        <v>167</v>
      </c>
      <c r="F5" s="2" t="s">
        <v>58</v>
      </c>
      <c r="I5" s="12"/>
    </row>
    <row r="6" spans="2:9" x14ac:dyDescent="0.25">
      <c r="B6" s="14" t="s">
        <v>69</v>
      </c>
      <c r="C6" s="16">
        <v>253350520.29135162</v>
      </c>
      <c r="D6" s="2" t="s">
        <v>168</v>
      </c>
      <c r="E6" s="12">
        <f>'Ordem de Aplicação dos Recursos'!N7*'Histórico Integralizações'!D4</f>
        <v>249774803.11570394</v>
      </c>
      <c r="F6" s="65">
        <f>1-E6/(P29+P34+P35+P36+P43+P44+P45)</f>
        <v>4.615719353027925E-2</v>
      </c>
      <c r="I6" s="12"/>
    </row>
    <row r="7" spans="2:9" x14ac:dyDescent="0.25">
      <c r="B7" s="14" t="s">
        <v>70</v>
      </c>
      <c r="C7" s="16">
        <v>32336329.631214604</v>
      </c>
      <c r="D7" s="2" t="s">
        <v>169</v>
      </c>
      <c r="E7" s="12">
        <v>243531287.67342508</v>
      </c>
      <c r="F7" s="65">
        <f>1-E7/(P29+P34+P35+P36+P43+P44+P45)</f>
        <v>6.9999999999999951E-2</v>
      </c>
      <c r="H7" s="12"/>
      <c r="I7" s="12"/>
    </row>
    <row r="8" spans="2:9" x14ac:dyDescent="0.25">
      <c r="B8" s="14" t="s">
        <v>140</v>
      </c>
      <c r="C8" s="16">
        <v>20577999.999995999</v>
      </c>
      <c r="E8" s="12"/>
      <c r="H8" s="65"/>
      <c r="I8" s="12"/>
    </row>
    <row r="9" spans="2:9" x14ac:dyDescent="0.25">
      <c r="B9" s="14"/>
      <c r="C9" s="16"/>
      <c r="H9" s="12"/>
      <c r="I9" s="12"/>
    </row>
    <row r="10" spans="2:9" x14ac:dyDescent="0.25">
      <c r="B10" s="55" t="s">
        <v>143</v>
      </c>
      <c r="C10" s="16"/>
      <c r="D10" s="93"/>
      <c r="E10" s="93"/>
      <c r="F10" s="93"/>
    </row>
    <row r="11" spans="2:9" x14ac:dyDescent="0.25">
      <c r="B11" s="14" t="s">
        <v>208</v>
      </c>
      <c r="C11" s="16">
        <v>0</v>
      </c>
      <c r="D11" s="18"/>
      <c r="E11" s="1"/>
      <c r="F11" s="89"/>
    </row>
    <row r="12" spans="2:9" x14ac:dyDescent="0.25">
      <c r="B12" s="14" t="s">
        <v>209</v>
      </c>
      <c r="C12" s="16">
        <v>13616776.539999999</v>
      </c>
      <c r="D12" s="12"/>
      <c r="E12" s="21"/>
      <c r="F12" s="89"/>
    </row>
    <row r="13" spans="2:9" x14ac:dyDescent="0.25">
      <c r="B13" s="14" t="s">
        <v>210</v>
      </c>
      <c r="C13" s="16">
        <v>684668.85</v>
      </c>
      <c r="D13" s="28"/>
      <c r="E13" s="21"/>
      <c r="F13" s="89"/>
      <c r="H13" s="12"/>
    </row>
    <row r="14" spans="2:9" x14ac:dyDescent="0.25">
      <c r="B14" s="14" t="s">
        <v>211</v>
      </c>
      <c r="C14" s="16">
        <v>116169.78</v>
      </c>
      <c r="D14" s="90"/>
      <c r="E14" s="89"/>
      <c r="F14" s="89"/>
    </row>
    <row r="15" spans="2:9" x14ac:dyDescent="0.25">
      <c r="B15" s="14"/>
      <c r="C15" s="16"/>
      <c r="D15" s="90"/>
      <c r="E15" s="89"/>
      <c r="F15" s="89"/>
    </row>
    <row r="16" spans="2:9" x14ac:dyDescent="0.25">
      <c r="B16" s="14"/>
      <c r="C16" s="16"/>
      <c r="D16" s="90"/>
      <c r="E16" s="89"/>
      <c r="F16" s="89"/>
    </row>
    <row r="17" spans="1:21" x14ac:dyDescent="0.25">
      <c r="B17" s="14"/>
      <c r="C17" s="16"/>
      <c r="D17" s="90"/>
      <c r="E17" s="89"/>
      <c r="F17" s="89"/>
    </row>
    <row r="18" spans="1:21" x14ac:dyDescent="0.25">
      <c r="B18" s="14"/>
      <c r="C18" s="16"/>
      <c r="D18" s="89"/>
      <c r="E18" s="89"/>
      <c r="F18" s="89"/>
    </row>
    <row r="19" spans="1:21" x14ac:dyDescent="0.25">
      <c r="B19" s="14"/>
      <c r="C19" s="16"/>
      <c r="D19" s="89"/>
      <c r="E19" s="92"/>
      <c r="F19" s="89"/>
    </row>
    <row r="20" spans="1:21" x14ac:dyDescent="0.25">
      <c r="B20" s="16"/>
      <c r="C20" s="16"/>
      <c r="D20" s="89"/>
      <c r="E20" s="89"/>
      <c r="F20" s="89"/>
    </row>
    <row r="21" spans="1:21" x14ac:dyDescent="0.25">
      <c r="B21" s="16"/>
      <c r="C21" s="16"/>
      <c r="D21" s="89"/>
      <c r="E21" s="89"/>
    </row>
    <row r="22" spans="1:21" x14ac:dyDescent="0.25">
      <c r="D22" s="16"/>
      <c r="E22" s="16"/>
      <c r="F22" s="16"/>
      <c r="G22" s="12"/>
    </row>
    <row r="23" spans="1:21" x14ac:dyDescent="0.25">
      <c r="B23" s="6"/>
    </row>
    <row r="24" spans="1:21" x14ac:dyDescent="0.25">
      <c r="B24" s="11" t="s">
        <v>94</v>
      </c>
      <c r="C24" s="94" t="s">
        <v>129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67"/>
    </row>
    <row r="25" spans="1:21" x14ac:dyDescent="0.25">
      <c r="B25" s="35" t="s">
        <v>173</v>
      </c>
      <c r="C25" s="35">
        <v>43770</v>
      </c>
      <c r="D25" s="35">
        <f t="shared" ref="D25:O25" si="0">EDATE(C25,1)</f>
        <v>43800</v>
      </c>
      <c r="E25" s="35">
        <f t="shared" si="0"/>
        <v>43831</v>
      </c>
      <c r="F25" s="35">
        <f t="shared" si="0"/>
        <v>43862</v>
      </c>
      <c r="G25" s="35">
        <f t="shared" si="0"/>
        <v>43891</v>
      </c>
      <c r="H25" s="35">
        <f t="shared" si="0"/>
        <v>43922</v>
      </c>
      <c r="I25" s="35">
        <f t="shared" si="0"/>
        <v>43952</v>
      </c>
      <c r="J25" s="35">
        <f t="shared" si="0"/>
        <v>43983</v>
      </c>
      <c r="K25" s="35">
        <f t="shared" si="0"/>
        <v>44013</v>
      </c>
      <c r="L25" s="35">
        <f t="shared" si="0"/>
        <v>44044</v>
      </c>
      <c r="M25" s="35">
        <f t="shared" si="0"/>
        <v>44075</v>
      </c>
      <c r="N25" s="35">
        <f t="shared" si="0"/>
        <v>44105</v>
      </c>
      <c r="O25" s="35">
        <f t="shared" si="0"/>
        <v>44136</v>
      </c>
      <c r="P25" s="41" t="s">
        <v>33</v>
      </c>
      <c r="Q25" s="36"/>
      <c r="R25" s="36"/>
      <c r="S25" s="36"/>
      <c r="T25" s="36"/>
      <c r="U25" s="36"/>
    </row>
    <row r="26" spans="1:21" x14ac:dyDescent="0.25">
      <c r="A26" s="91" t="s">
        <v>207</v>
      </c>
      <c r="B26" s="28">
        <v>44691</v>
      </c>
      <c r="C26" s="3">
        <v>2879565.5137019982</v>
      </c>
      <c r="D26" s="3">
        <v>8800781.0830739979</v>
      </c>
      <c r="E26" s="3">
        <v>8930184.6527530011</v>
      </c>
      <c r="F26" s="3">
        <v>8257387.9934089985</v>
      </c>
      <c r="G26" s="3">
        <v>6786369.33891901</v>
      </c>
      <c r="H26" s="3">
        <v>6594171.7761899885</v>
      </c>
      <c r="I26" s="3">
        <v>15813459.534172004</v>
      </c>
      <c r="J26" s="12">
        <v>13926654.12908501</v>
      </c>
      <c r="K26" s="12">
        <v>31612289.728252057</v>
      </c>
      <c r="L26" s="12">
        <v>83784015.646649927</v>
      </c>
      <c r="M26" s="12">
        <v>46735855.800026111</v>
      </c>
      <c r="N26" s="12">
        <v>50614066.188963853</v>
      </c>
      <c r="O26" s="12">
        <v>6852256.1763319978</v>
      </c>
      <c r="P26" s="37">
        <f t="shared" ref="P26:P27" si="1">SUM(C26:O26)</f>
        <v>291587057.56152797</v>
      </c>
      <c r="Q26" s="3"/>
      <c r="R26" s="3"/>
      <c r="S26" s="3"/>
      <c r="T26" s="3"/>
      <c r="U26" s="3"/>
    </row>
    <row r="27" spans="1:21" x14ac:dyDescent="0.25">
      <c r="A27" s="91" t="s">
        <v>207</v>
      </c>
      <c r="B27" s="28">
        <v>44721</v>
      </c>
      <c r="C27" s="3">
        <v>2779436.5224240003</v>
      </c>
      <c r="D27" s="3">
        <v>8452578.8129700013</v>
      </c>
      <c r="E27" s="3">
        <v>8619295.6801140085</v>
      </c>
      <c r="F27" s="3">
        <v>7968515.3575120028</v>
      </c>
      <c r="G27" s="3">
        <v>6523071.6005149977</v>
      </c>
      <c r="H27" s="3">
        <v>6356762.1373979943</v>
      </c>
      <c r="I27" s="3">
        <v>15147009.942604003</v>
      </c>
      <c r="J27" s="12">
        <v>13456837.747323008</v>
      </c>
      <c r="K27" s="12">
        <v>30550068.474613037</v>
      </c>
      <c r="L27" s="12">
        <v>80700139.948472351</v>
      </c>
      <c r="M27" s="12">
        <v>45226671.616094135</v>
      </c>
      <c r="N27" s="12">
        <v>48677372.67716787</v>
      </c>
      <c r="O27" s="12">
        <v>6614260.4268199997</v>
      </c>
      <c r="P27" s="37">
        <f t="shared" si="1"/>
        <v>281072020.94402742</v>
      </c>
      <c r="Q27" s="3"/>
      <c r="R27" s="3"/>
      <c r="S27" s="3"/>
      <c r="T27" s="3"/>
      <c r="U27" s="3"/>
    </row>
    <row r="28" spans="1:21" x14ac:dyDescent="0.25">
      <c r="A28" s="91" t="s">
        <v>207</v>
      </c>
      <c r="B28" s="28">
        <v>44753</v>
      </c>
      <c r="C28" s="3">
        <v>2693129.4450979996</v>
      </c>
      <c r="D28" s="3">
        <v>8126363.8850689931</v>
      </c>
      <c r="E28" s="3">
        <v>8348358.6058920017</v>
      </c>
      <c r="F28" s="3">
        <v>7710825.556826991</v>
      </c>
      <c r="G28" s="3">
        <v>6250901.3947090022</v>
      </c>
      <c r="H28" s="3">
        <v>6173876.2873480134</v>
      </c>
      <c r="I28" s="3">
        <v>14545009.158495985</v>
      </c>
      <c r="J28" s="3">
        <v>12836673.327747965</v>
      </c>
      <c r="K28" s="3">
        <v>29612446.357160017</v>
      </c>
      <c r="L28" s="3">
        <v>78239596.815327331</v>
      </c>
      <c r="M28" s="3">
        <v>43627907.874524035</v>
      </c>
      <c r="N28" s="3">
        <v>46782932.372257069</v>
      </c>
      <c r="O28" s="3">
        <v>6317994.9132619938</v>
      </c>
      <c r="P28" s="37">
        <f>SUM(C28:O28)</f>
        <v>271266015.99371743</v>
      </c>
      <c r="Q28" s="3"/>
      <c r="R28" s="3"/>
      <c r="S28" s="3"/>
      <c r="T28" s="3"/>
      <c r="U28" s="3"/>
    </row>
    <row r="29" spans="1:21" x14ac:dyDescent="0.25">
      <c r="B29" s="28">
        <v>44782</v>
      </c>
      <c r="C29" s="3">
        <v>2507726.8976739966</v>
      </c>
      <c r="D29" s="3">
        <v>7565907.0768769961</v>
      </c>
      <c r="E29" s="3">
        <v>7724515.0443970086</v>
      </c>
      <c r="F29" s="3">
        <v>7156061.2183740009</v>
      </c>
      <c r="G29" s="3">
        <v>5754564.8726210073</v>
      </c>
      <c r="H29" s="3">
        <v>5812159.9301280025</v>
      </c>
      <c r="I29" s="3">
        <v>13509662.334007025</v>
      </c>
      <c r="J29" s="3">
        <v>11777603.606702991</v>
      </c>
      <c r="K29" s="3">
        <v>27416478.284684069</v>
      </c>
      <c r="L29" s="3">
        <v>74080494.957223237</v>
      </c>
      <c r="M29" s="3">
        <v>40344935.250558943</v>
      </c>
      <c r="N29" s="3">
        <v>43942967.90673992</v>
      </c>
      <c r="O29" s="3">
        <v>5999148.9891029941</v>
      </c>
      <c r="P29" s="37">
        <f>SUM(C29:O29)</f>
        <v>253592226.36909017</v>
      </c>
      <c r="Q29" s="3"/>
      <c r="R29" s="3"/>
      <c r="S29" s="3"/>
      <c r="T29" s="8"/>
      <c r="U29" s="8"/>
    </row>
    <row r="30" spans="1:21" x14ac:dyDescent="0.25">
      <c r="B30" s="69" t="s">
        <v>202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5">
      <c r="A31" s="1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5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36"/>
      <c r="U32" s="36"/>
    </row>
    <row r="33" spans="2:22" x14ac:dyDescent="0.25">
      <c r="B33" s="35" t="s">
        <v>25</v>
      </c>
      <c r="C33" s="35">
        <v>43770</v>
      </c>
      <c r="D33" s="35">
        <f t="shared" ref="D33:O33" si="2">EDATE(C33,1)</f>
        <v>43800</v>
      </c>
      <c r="E33" s="35">
        <f t="shared" si="2"/>
        <v>43831</v>
      </c>
      <c r="F33" s="35">
        <f t="shared" si="2"/>
        <v>43862</v>
      </c>
      <c r="G33" s="35">
        <f t="shared" si="2"/>
        <v>43891</v>
      </c>
      <c r="H33" s="35">
        <f t="shared" si="2"/>
        <v>43922</v>
      </c>
      <c r="I33" s="35">
        <f t="shared" si="2"/>
        <v>43952</v>
      </c>
      <c r="J33" s="35">
        <f t="shared" si="2"/>
        <v>43983</v>
      </c>
      <c r="K33" s="35">
        <f t="shared" si="2"/>
        <v>44013</v>
      </c>
      <c r="L33" s="35">
        <f t="shared" si="2"/>
        <v>44044</v>
      </c>
      <c r="M33" s="35">
        <f t="shared" si="2"/>
        <v>44075</v>
      </c>
      <c r="N33" s="35">
        <f t="shared" si="2"/>
        <v>44105</v>
      </c>
      <c r="O33" s="35">
        <f t="shared" si="2"/>
        <v>44136</v>
      </c>
      <c r="P33" s="41" t="s">
        <v>33</v>
      </c>
      <c r="Q33" s="36"/>
      <c r="R33" s="36"/>
      <c r="S33" s="36"/>
      <c r="T33" s="3"/>
      <c r="U33" s="3"/>
    </row>
    <row r="34" spans="2:22" x14ac:dyDescent="0.25">
      <c r="B34" s="8" t="s">
        <v>2</v>
      </c>
      <c r="C34" s="3">
        <v>32835.684693999996</v>
      </c>
      <c r="D34" s="3">
        <v>126726.18594499999</v>
      </c>
      <c r="E34" s="3">
        <v>180071.44674800002</v>
      </c>
      <c r="F34" s="3">
        <v>150375.55620099997</v>
      </c>
      <c r="G34" s="3">
        <v>140892.581614</v>
      </c>
      <c r="H34" s="3">
        <v>86140.739763000005</v>
      </c>
      <c r="I34" s="3">
        <v>290807.03680300002</v>
      </c>
      <c r="J34" s="3">
        <v>368905.95084400004</v>
      </c>
      <c r="K34" s="3">
        <v>960568.24470800022</v>
      </c>
      <c r="L34" s="3">
        <v>939449.92825099966</v>
      </c>
      <c r="M34" s="3">
        <v>1441021.6201429996</v>
      </c>
      <c r="N34" s="3">
        <v>539145.481058</v>
      </c>
      <c r="O34" s="3">
        <v>95212.870917000007</v>
      </c>
      <c r="P34" s="3">
        <f>SUM(C34:O34)</f>
        <v>5352153.3276889995</v>
      </c>
      <c r="Q34" s="3"/>
      <c r="R34" s="3"/>
      <c r="S34" s="3"/>
      <c r="T34" s="3"/>
      <c r="U34" s="3"/>
    </row>
    <row r="35" spans="2:22" x14ac:dyDescent="0.25">
      <c r="B35" s="8" t="s">
        <v>3</v>
      </c>
      <c r="C35" s="3">
        <v>18099.026386999998</v>
      </c>
      <c r="D35" s="3">
        <v>25194.045837999998</v>
      </c>
      <c r="E35" s="3">
        <v>48786.870745</v>
      </c>
      <c r="F35" s="3">
        <v>25673.215242999999</v>
      </c>
      <c r="G35" s="3">
        <v>71132.770208999995</v>
      </c>
      <c r="H35" s="3">
        <v>18256.297347</v>
      </c>
      <c r="I35" s="3">
        <v>125560.26362700001</v>
      </c>
      <c r="J35" s="3">
        <v>88185.512145999994</v>
      </c>
      <c r="K35" s="3">
        <v>250633.54509299999</v>
      </c>
      <c r="L35" s="3">
        <v>299060.15564000007</v>
      </c>
      <c r="M35" s="3">
        <v>190992.14728</v>
      </c>
      <c r="N35" s="3">
        <v>262427.36619900004</v>
      </c>
      <c r="O35" s="3">
        <v>0</v>
      </c>
      <c r="P35" s="3">
        <f>SUM(C35:O35)</f>
        <v>1424001.215754</v>
      </c>
      <c r="Q35" s="3"/>
      <c r="R35" s="3"/>
      <c r="S35" s="3"/>
      <c r="T35" s="3"/>
      <c r="U35" s="3"/>
    </row>
    <row r="36" spans="2:22" s="13" customFormat="1" x14ac:dyDescent="0.25">
      <c r="B36" s="8" t="s">
        <v>4</v>
      </c>
      <c r="C36" s="3">
        <v>5608.9926679999999</v>
      </c>
      <c r="D36" s="3">
        <v>14424.460395</v>
      </c>
      <c r="E36" s="3">
        <v>14790.868860999999</v>
      </c>
      <c r="F36" s="3">
        <v>19933.330454999999</v>
      </c>
      <c r="G36" s="3">
        <v>24642.572270999997</v>
      </c>
      <c r="H36" s="3">
        <v>37402.542279999994</v>
      </c>
      <c r="I36" s="3">
        <v>80397.568561999986</v>
      </c>
      <c r="J36" s="3">
        <v>54151.486156999992</v>
      </c>
      <c r="K36" s="3">
        <v>86386.189632999987</v>
      </c>
      <c r="L36" s="3">
        <v>178748.81597299999</v>
      </c>
      <c r="M36" s="3">
        <v>144122.03617400001</v>
      </c>
      <c r="N36" s="3">
        <v>210564.51133500005</v>
      </c>
      <c r="O36" s="3">
        <v>18349.405443</v>
      </c>
      <c r="P36" s="3">
        <f>SUM(C36:O36)</f>
        <v>889522.78020700009</v>
      </c>
      <c r="Q36" s="3"/>
      <c r="R36" s="3"/>
      <c r="S36" s="3"/>
      <c r="T36" s="3"/>
      <c r="U36" s="3"/>
    </row>
    <row r="37" spans="2:22" x14ac:dyDescent="0.25">
      <c r="B37" s="8" t="s">
        <v>92</v>
      </c>
      <c r="C37" s="3">
        <v>52831.375628000002</v>
      </c>
      <c r="D37" s="3">
        <v>6050.0186860000003</v>
      </c>
      <c r="E37" s="3">
        <v>57261.612289999997</v>
      </c>
      <c r="F37" s="3">
        <v>34170.442929999997</v>
      </c>
      <c r="G37" s="3">
        <v>17659.844851000002</v>
      </c>
      <c r="H37" s="3">
        <v>21816.698881</v>
      </c>
      <c r="I37" s="3">
        <v>55848.844038000003</v>
      </c>
      <c r="J37" s="3">
        <v>73517.850521</v>
      </c>
      <c r="K37" s="3">
        <v>44753.036180999996</v>
      </c>
      <c r="L37" s="3">
        <v>151359.91859699998</v>
      </c>
      <c r="M37" s="3">
        <v>91403.878880999997</v>
      </c>
      <c r="N37" s="3">
        <v>163626.87859199999</v>
      </c>
      <c r="O37" s="3">
        <v>11670.495575000001</v>
      </c>
      <c r="P37" s="3">
        <f>SUM(C37:O37)</f>
        <v>781970.89565099985</v>
      </c>
      <c r="Q37" s="3"/>
      <c r="R37" s="3"/>
      <c r="S37" s="3"/>
      <c r="T37" s="3"/>
      <c r="U37" s="3"/>
      <c r="V37" s="36"/>
    </row>
    <row r="38" spans="2:22" s="13" customFormat="1" x14ac:dyDescent="0.25">
      <c r="B38" s="8" t="s">
        <v>93</v>
      </c>
      <c r="C38" s="3">
        <v>380930.78178800014</v>
      </c>
      <c r="D38" s="3">
        <v>1054984.8312579999</v>
      </c>
      <c r="E38" s="3">
        <v>905977.34380700032</v>
      </c>
      <c r="F38" s="3">
        <v>810481.95129100024</v>
      </c>
      <c r="G38" s="3">
        <v>528059.92431499995</v>
      </c>
      <c r="H38" s="3">
        <v>537846.22928499989</v>
      </c>
      <c r="I38" s="3">
        <v>1242052.2312680006</v>
      </c>
      <c r="J38" s="3">
        <v>1085028.1733800001</v>
      </c>
      <c r="K38" s="3">
        <v>1865868.306739999</v>
      </c>
      <c r="L38" s="3">
        <v>4537525.951941005</v>
      </c>
      <c r="M38" s="3">
        <v>1906719.3562999999</v>
      </c>
      <c r="N38" s="3">
        <v>2229608.1315199998</v>
      </c>
      <c r="O38" s="3">
        <v>426622.68685100012</v>
      </c>
      <c r="P38" s="3">
        <f>SUM(C38:O38)</f>
        <v>17511705.899744004</v>
      </c>
      <c r="Q38" s="3"/>
      <c r="R38" s="3"/>
      <c r="S38" s="3"/>
      <c r="T38" s="37"/>
      <c r="U38" s="37"/>
      <c r="V38" s="3"/>
    </row>
    <row r="39" spans="2:22" s="13" customFormat="1" x14ac:dyDescent="0.25">
      <c r="B39" s="8"/>
      <c r="C39" s="37">
        <f t="shared" ref="C39:P39" si="3">SUM(C34:C38)</f>
        <v>490305.86116500013</v>
      </c>
      <c r="D39" s="37">
        <f t="shared" si="3"/>
        <v>1227379.5421219999</v>
      </c>
      <c r="E39" s="37">
        <f t="shared" si="3"/>
        <v>1206888.1424510004</v>
      </c>
      <c r="F39" s="37">
        <f t="shared" si="3"/>
        <v>1040634.4961200001</v>
      </c>
      <c r="G39" s="37">
        <f t="shared" si="3"/>
        <v>782387.69325999997</v>
      </c>
      <c r="H39" s="37">
        <f t="shared" si="3"/>
        <v>701462.50755599991</v>
      </c>
      <c r="I39" s="37">
        <f t="shared" si="3"/>
        <v>1794665.9442980005</v>
      </c>
      <c r="J39" s="37">
        <f t="shared" si="3"/>
        <v>1669788.9730480001</v>
      </c>
      <c r="K39" s="37">
        <f t="shared" si="3"/>
        <v>3208209.3223549994</v>
      </c>
      <c r="L39" s="37">
        <f t="shared" si="3"/>
        <v>6106144.7704020049</v>
      </c>
      <c r="M39" s="37">
        <f t="shared" si="3"/>
        <v>3774259.0387779996</v>
      </c>
      <c r="N39" s="37">
        <f t="shared" si="3"/>
        <v>3405372.368704</v>
      </c>
      <c r="O39" s="37">
        <f t="shared" si="3"/>
        <v>551855.45878600015</v>
      </c>
      <c r="P39" s="37">
        <f t="shared" si="3"/>
        <v>25959354.119045004</v>
      </c>
      <c r="Q39" s="37"/>
      <c r="R39" s="37"/>
      <c r="S39" s="37"/>
      <c r="T39" s="8"/>
      <c r="U39" s="8"/>
      <c r="V39" s="3"/>
    </row>
    <row r="40" spans="2:22" s="13" customFormat="1" x14ac:dyDescent="0.25">
      <c r="B40" s="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"/>
    </row>
    <row r="41" spans="2:22" s="13" customFormat="1" x14ac:dyDescent="0.25">
      <c r="B41" s="11" t="s">
        <v>181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7"/>
      <c r="R41" s="37"/>
      <c r="S41" s="37"/>
      <c r="T41" s="8"/>
      <c r="U41" s="8"/>
      <c r="V41" s="3"/>
    </row>
    <row r="42" spans="2:22" s="13" customFormat="1" x14ac:dyDescent="0.25">
      <c r="B42" s="35" t="s">
        <v>25</v>
      </c>
      <c r="C42" s="35">
        <v>43770</v>
      </c>
      <c r="D42" s="35">
        <f t="shared" ref="D42:O42" si="4">EDATE(C42,1)</f>
        <v>43800</v>
      </c>
      <c r="E42" s="35">
        <f t="shared" si="4"/>
        <v>43831</v>
      </c>
      <c r="F42" s="35">
        <f t="shared" si="4"/>
        <v>43862</v>
      </c>
      <c r="G42" s="35">
        <f t="shared" si="4"/>
        <v>43891</v>
      </c>
      <c r="H42" s="35">
        <f t="shared" si="4"/>
        <v>43922</v>
      </c>
      <c r="I42" s="35">
        <f t="shared" si="4"/>
        <v>43952</v>
      </c>
      <c r="J42" s="35">
        <f t="shared" si="4"/>
        <v>43983</v>
      </c>
      <c r="K42" s="35">
        <f t="shared" si="4"/>
        <v>44013</v>
      </c>
      <c r="L42" s="35">
        <f t="shared" si="4"/>
        <v>44044</v>
      </c>
      <c r="M42" s="35">
        <f t="shared" si="4"/>
        <v>44075</v>
      </c>
      <c r="N42" s="35">
        <f t="shared" si="4"/>
        <v>44105</v>
      </c>
      <c r="O42" s="35">
        <f t="shared" si="4"/>
        <v>44136</v>
      </c>
      <c r="P42" s="41" t="s">
        <v>33</v>
      </c>
      <c r="Q42" s="37"/>
      <c r="R42" s="37"/>
      <c r="S42" s="37"/>
      <c r="T42" s="8"/>
      <c r="U42" s="8"/>
      <c r="V42" s="3"/>
    </row>
    <row r="43" spans="2:22" s="13" customFormat="1" x14ac:dyDescent="0.25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4592.62</v>
      </c>
      <c r="M43" s="3">
        <v>0</v>
      </c>
      <c r="N43" s="3">
        <v>0</v>
      </c>
      <c r="O43" s="3">
        <v>0</v>
      </c>
      <c r="P43" s="3">
        <f>SUM(C43:O43)</f>
        <v>4592.62</v>
      </c>
      <c r="Q43" s="37"/>
      <c r="R43" s="37"/>
      <c r="S43" s="37"/>
      <c r="T43" s="8"/>
      <c r="U43" s="8"/>
      <c r="V43" s="3"/>
    </row>
    <row r="44" spans="2:22" s="13" customFormat="1" x14ac:dyDescent="0.25">
      <c r="B44" s="8" t="s">
        <v>3</v>
      </c>
      <c r="C44" s="3">
        <v>3286.19</v>
      </c>
      <c r="D44" s="3">
        <v>0</v>
      </c>
      <c r="E44" s="3">
        <v>12921.93</v>
      </c>
      <c r="F44" s="3">
        <v>34081.679999999993</v>
      </c>
      <c r="G44" s="3">
        <v>827.34</v>
      </c>
      <c r="H44" s="3">
        <v>758.92</v>
      </c>
      <c r="I44" s="3">
        <v>14371.529999999999</v>
      </c>
      <c r="J44" s="3">
        <v>5380.75</v>
      </c>
      <c r="K44" s="3">
        <v>50637.919999999998</v>
      </c>
      <c r="L44" s="3">
        <v>104506.29000000001</v>
      </c>
      <c r="M44" s="3">
        <v>102370.51999999999</v>
      </c>
      <c r="N44" s="3">
        <v>57539.689999999995</v>
      </c>
      <c r="O44" s="3">
        <v>16025</v>
      </c>
      <c r="P44" s="3">
        <f>SUM(C44:O44)</f>
        <v>402707.75999999995</v>
      </c>
      <c r="Q44" s="37"/>
      <c r="R44" s="37"/>
      <c r="S44" s="37"/>
      <c r="T44" s="8"/>
      <c r="U44" s="8"/>
      <c r="V44" s="3"/>
    </row>
    <row r="45" spans="2:22" s="13" customFormat="1" x14ac:dyDescent="0.25">
      <c r="B45" s="8" t="s">
        <v>4</v>
      </c>
      <c r="C45" s="3">
        <v>8315.3834900000002</v>
      </c>
      <c r="D45" s="3">
        <v>6567.4101439999995</v>
      </c>
      <c r="E45" s="3">
        <v>5013.1077950000008</v>
      </c>
      <c r="F45" s="3">
        <v>10103.966265999998</v>
      </c>
      <c r="G45" s="3">
        <v>8253.7076969999998</v>
      </c>
      <c r="H45" s="3">
        <v>17858.218379000002</v>
      </c>
      <c r="I45" s="3">
        <v>10223.267437000002</v>
      </c>
      <c r="J45" s="3">
        <v>9394.4841240000005</v>
      </c>
      <c r="K45" s="3">
        <v>2278.3978579999998</v>
      </c>
      <c r="L45" s="3">
        <v>53504.598899999997</v>
      </c>
      <c r="M45" s="3">
        <v>16010.470313999998</v>
      </c>
      <c r="N45" s="3">
        <v>48872.563699999999</v>
      </c>
      <c r="O45" s="3">
        <v>0</v>
      </c>
      <c r="P45" s="3">
        <f>SUM(C45:O45)</f>
        <v>196395.57610400001</v>
      </c>
      <c r="Q45" s="37"/>
      <c r="R45" s="37"/>
      <c r="S45" s="37"/>
      <c r="T45" s="8"/>
      <c r="U45" s="8"/>
      <c r="V45" s="3"/>
    </row>
    <row r="46" spans="2:22" s="13" customFormat="1" x14ac:dyDescent="0.25">
      <c r="B46" s="8" t="s">
        <v>92</v>
      </c>
      <c r="C46" s="3">
        <v>111.88605800000001</v>
      </c>
      <c r="D46" s="3">
        <v>8911.6677080000009</v>
      </c>
      <c r="E46" s="3">
        <v>23407.221351000004</v>
      </c>
      <c r="F46" s="3">
        <v>11274.754755</v>
      </c>
      <c r="G46" s="3">
        <v>32514.401495999999</v>
      </c>
      <c r="H46" s="3">
        <v>442.73461799999995</v>
      </c>
      <c r="I46" s="3">
        <v>23748.356314000001</v>
      </c>
      <c r="J46" s="3">
        <v>6083.384063999998</v>
      </c>
      <c r="K46" s="3">
        <v>25790.090315999998</v>
      </c>
      <c r="L46" s="3">
        <v>203550.71880199996</v>
      </c>
      <c r="M46" s="3">
        <v>56596.528550000003</v>
      </c>
      <c r="N46" s="3">
        <v>122064.90603200001</v>
      </c>
      <c r="O46" s="3">
        <v>9793.8287729999993</v>
      </c>
      <c r="P46" s="3">
        <f>SUM(C46:O46)</f>
        <v>524290.47883699997</v>
      </c>
      <c r="Q46" s="37"/>
      <c r="R46" s="37"/>
      <c r="S46" s="37"/>
      <c r="T46" s="8"/>
      <c r="U46" s="8"/>
      <c r="V46" s="3"/>
    </row>
    <row r="47" spans="2:22" s="13" customFormat="1" x14ac:dyDescent="0.25">
      <c r="B47" s="8" t="s">
        <v>93</v>
      </c>
      <c r="C47" s="3">
        <v>383842.58103700005</v>
      </c>
      <c r="D47" s="3">
        <v>1025786.3194129998</v>
      </c>
      <c r="E47" s="3">
        <v>967723.10660099972</v>
      </c>
      <c r="F47" s="3">
        <v>1027148.5779550003</v>
      </c>
      <c r="G47" s="3">
        <v>593758.5960720001</v>
      </c>
      <c r="H47" s="3">
        <v>459718.28473499994</v>
      </c>
      <c r="I47" s="3">
        <v>1661445.0817699998</v>
      </c>
      <c r="J47" s="3">
        <v>1146047.7764589994</v>
      </c>
      <c r="K47" s="3">
        <v>2096803.2112080003</v>
      </c>
      <c r="L47" s="3">
        <v>4663661.6393110026</v>
      </c>
      <c r="M47" s="3">
        <v>2436144.3434700011</v>
      </c>
      <c r="N47" s="3">
        <v>2025149.7314190001</v>
      </c>
      <c r="O47" s="3">
        <v>445150.82053599996</v>
      </c>
      <c r="P47" s="3">
        <f>SUM(C47:O47)</f>
        <v>18932380.069986001</v>
      </c>
      <c r="Q47" s="37"/>
      <c r="R47" s="37"/>
      <c r="S47" s="37"/>
      <c r="T47" s="8"/>
      <c r="U47" s="8"/>
      <c r="V47" s="3"/>
    </row>
    <row r="48" spans="2:22" s="13" customFormat="1" x14ac:dyDescent="0.25">
      <c r="B48" s="8"/>
      <c r="C48" s="37">
        <f t="shared" ref="C48:P48" si="5">SUM(C43:C47)</f>
        <v>395556.04058500007</v>
      </c>
      <c r="D48" s="37">
        <f t="shared" si="5"/>
        <v>1041265.3972649998</v>
      </c>
      <c r="E48" s="37">
        <f t="shared" si="5"/>
        <v>1009065.3657469997</v>
      </c>
      <c r="F48" s="37">
        <f t="shared" si="5"/>
        <v>1082608.9789760003</v>
      </c>
      <c r="G48" s="37">
        <f t="shared" si="5"/>
        <v>635354.04526500008</v>
      </c>
      <c r="H48" s="37">
        <f t="shared" si="5"/>
        <v>478778.15773199993</v>
      </c>
      <c r="I48" s="37">
        <f t="shared" si="5"/>
        <v>1709788.2355209999</v>
      </c>
      <c r="J48" s="37">
        <f t="shared" si="5"/>
        <v>1166906.3946469994</v>
      </c>
      <c r="K48" s="37">
        <f t="shared" si="5"/>
        <v>2175509.6193820005</v>
      </c>
      <c r="L48" s="37">
        <f t="shared" si="5"/>
        <v>5029815.8670130027</v>
      </c>
      <c r="M48" s="37">
        <f t="shared" si="5"/>
        <v>2611121.8623340009</v>
      </c>
      <c r="N48" s="37">
        <f t="shared" si="5"/>
        <v>2253626.8911510003</v>
      </c>
      <c r="O48" s="37">
        <f t="shared" si="5"/>
        <v>470969.64930899994</v>
      </c>
      <c r="P48" s="37">
        <f t="shared" si="5"/>
        <v>20060366.504927002</v>
      </c>
      <c r="Q48" s="37"/>
      <c r="R48" s="37"/>
      <c r="S48" s="37"/>
      <c r="T48" s="8"/>
      <c r="U48" s="8"/>
      <c r="V48" s="3"/>
    </row>
    <row r="49" spans="2:36" x14ac:dyDescent="0.25">
      <c r="B49" s="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25">
      <c r="B50" s="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25">
      <c r="B51" s="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25">
      <c r="B52" s="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25">
      <c r="B53" s="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25">
      <c r="B54" s="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25">
      <c r="B55" s="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25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25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25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25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25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25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25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25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25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25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25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25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25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25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25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25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25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25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25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25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25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25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25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25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25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25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25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25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25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25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25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25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25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25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25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25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25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25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25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25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25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25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25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25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25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25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25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25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25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25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25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25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25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25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25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25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25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25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25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25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25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25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25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25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25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25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25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25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25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25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25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25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25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25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25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25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25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25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25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25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25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25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25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25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25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25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25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25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25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25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25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25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25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25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25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25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25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25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25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25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25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25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25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25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25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25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25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25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25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25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25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25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25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25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25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25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25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25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25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25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25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25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25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25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25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25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25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25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25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25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25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25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25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25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25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25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25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25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25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25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25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25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25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25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25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25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25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25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25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25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25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25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25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25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25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25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25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25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25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25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25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25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25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25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25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25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25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25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25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25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25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25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25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25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25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25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25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25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25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25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25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25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25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25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25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25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25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25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25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25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25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25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25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25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25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25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25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25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25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25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25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25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25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25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25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25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25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25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25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25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25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25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25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25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25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25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25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25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25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25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25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25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25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25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25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25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25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25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25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25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25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25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25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25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25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25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25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25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25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25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25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25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25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25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25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25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25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25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25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25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25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25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25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25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25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25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25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25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25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25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25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25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25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25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25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25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25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25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25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25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25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25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25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25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25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25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25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25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25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25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25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25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25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25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25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25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25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25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25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25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25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25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25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25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25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25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25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25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25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25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25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25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25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25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25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25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25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25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25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25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25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25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25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25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25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25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25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25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25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25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25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25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25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25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25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25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25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25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25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25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25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25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25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25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25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25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25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25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25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25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25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25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25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25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25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25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25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25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25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25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25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25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25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25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25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25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25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25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25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25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25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25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25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25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25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25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25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25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25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25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25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25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25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25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25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25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25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25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25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25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25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25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25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25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25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25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25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25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25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25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25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25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25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25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25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25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25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25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25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25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25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25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25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25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25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25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25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25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25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25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25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25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25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25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25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25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25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25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25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25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25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25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25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25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25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25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25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25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25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25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25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25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25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25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25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25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25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25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25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25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25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25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25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25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25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25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25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25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25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25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25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25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25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25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25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25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25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25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25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25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25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25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25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25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25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25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25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25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25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25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25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25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25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25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25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25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25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25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25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25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25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25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25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25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25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25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25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25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25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25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25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25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25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25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25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25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25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25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25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25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25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25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25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25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25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25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25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25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25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25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25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25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25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25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25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25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25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25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25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25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25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25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25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25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25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25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25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25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25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25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25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25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25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25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25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25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25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25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25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25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25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25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25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25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25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25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25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25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25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25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25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25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25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25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25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25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25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25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25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25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25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25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25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25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25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25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25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25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25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25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25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25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25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25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25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25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25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25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25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25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25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25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25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25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25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25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25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25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25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25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25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25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25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25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25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25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25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25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25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25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25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25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25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25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25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25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25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25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25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25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25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25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25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25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25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25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25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25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25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25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25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25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25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25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25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25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25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25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25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25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25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25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25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25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25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25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25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25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25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25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25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25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25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25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25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25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25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25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25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25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25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25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25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25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25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25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25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25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25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25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25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25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25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25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25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25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25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25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25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25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25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25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25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25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25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25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25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25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25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25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25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25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25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25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25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25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25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25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25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25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25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25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25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25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25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25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25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25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25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25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25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25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25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25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25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25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25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25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25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25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25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25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25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25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25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25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25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25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25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25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25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25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25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25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25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25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25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25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25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25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25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25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25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25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25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25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25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25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25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25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25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25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25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25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25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25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25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25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25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25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25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25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25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25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25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25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25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25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25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25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25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25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25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25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25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25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25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25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25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25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25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25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25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25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25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25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25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25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25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25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25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25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25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25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25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25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25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25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25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25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25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25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25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25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25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25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25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25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25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25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25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25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25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25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25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25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25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25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25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25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25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25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25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25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25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25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25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25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25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25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25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25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25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25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25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25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25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25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25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25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25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25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25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25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25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25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25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25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25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25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25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25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25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25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25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25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25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25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25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25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25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25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25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25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25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25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25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25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25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25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25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25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25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25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25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25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25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25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25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25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25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25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25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25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25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25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25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25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25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25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25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25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25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25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25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25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25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25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25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25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25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25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25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25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25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25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25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25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25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25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25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25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25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25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25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25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25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25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25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25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25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25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25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25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25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25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25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25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25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25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25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25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25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25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25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25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25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25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25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25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25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25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25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25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25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25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25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25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25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25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25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25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25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25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25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25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25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25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25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25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25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25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25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25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25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25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25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25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25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25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25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25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25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25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25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25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25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25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25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25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25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25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25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25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25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25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25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25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25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25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25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25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25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25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25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25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25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25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25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25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25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25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25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25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25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25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25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25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25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25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25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25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25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25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25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25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25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25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25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25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25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25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25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25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25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25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25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25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25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25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25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25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25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25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25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25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25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25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25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25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25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25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25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25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25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25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25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25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25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25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25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25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25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25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25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25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25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25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25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25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25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25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25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25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25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25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25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25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25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25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25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25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25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25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25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25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25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25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25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25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25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25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25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25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25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25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25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25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25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25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25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25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25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25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25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25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25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25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25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25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25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25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25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25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25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25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25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25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25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25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25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25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25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25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25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25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25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25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25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25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25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25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25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25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25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25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25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25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25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25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25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25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25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25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25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25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25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25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25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25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25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25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25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25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25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25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25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25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25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25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25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25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25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25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25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25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25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25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25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25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25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25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25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25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25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25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25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25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25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25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25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25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25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25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25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25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25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25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25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25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25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25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25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25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25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25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25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25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25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25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25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25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25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25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25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25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25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25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25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25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25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25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25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25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25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25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25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25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25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25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25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25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25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25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25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25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25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25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25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25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25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25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25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25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25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25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25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25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25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25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25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25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25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25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25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25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25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25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25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25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25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25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25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25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25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25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25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25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25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25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25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25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25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25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25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25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25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25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25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25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25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25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25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25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25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25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25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25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25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25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25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25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25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25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25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25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25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25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25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25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25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25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25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25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25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25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25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25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25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25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25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25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25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25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25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25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25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25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25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25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25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25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25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25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25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25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25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25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25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25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25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25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25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25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25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25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25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25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25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25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25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25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25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25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25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25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25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25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25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25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25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25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25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25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25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25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25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25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25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25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25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25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25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25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25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25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25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25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25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25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25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25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25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25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25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25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25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25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25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25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25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25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25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25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25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25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25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25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25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25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25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25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25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25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25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25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25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25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25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25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25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25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25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25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25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25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25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25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25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25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25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25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25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25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25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25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25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25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25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25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25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25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25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25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25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25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25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25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25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25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25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25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25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25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25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25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25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25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25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25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25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25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25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25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25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25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25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25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25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25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25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25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25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25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25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25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25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25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25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25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25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25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25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25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25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25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25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25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25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25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25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25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25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25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25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25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25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25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25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25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25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25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25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25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25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25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25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25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25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25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25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25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25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25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25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25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25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25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25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25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25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25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25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25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25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25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25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25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25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25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25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25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25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25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25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25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25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25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25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25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25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25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25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25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25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25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25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25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25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25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25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25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25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25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25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25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25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25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25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25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25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25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25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25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25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25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25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25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25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25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25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25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25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25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25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25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25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25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25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25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25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25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25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25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25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25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25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25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25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25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25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25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25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25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25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25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25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25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25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25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25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25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25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25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25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25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25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25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25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25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25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25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25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25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25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25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25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25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25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25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25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25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25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25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25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25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25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25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25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25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25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25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25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25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25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25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25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25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25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25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25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25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25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25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25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25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25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25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25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25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25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25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25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25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25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25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25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25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25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25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25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25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25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25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25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25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25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25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25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25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25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25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25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25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25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25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25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25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25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25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25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25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25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25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25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25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25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25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25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25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25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25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25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25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25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25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25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25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25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25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25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25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25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25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25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25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25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25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25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25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25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25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25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25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25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25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25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25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25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25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25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25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25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25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25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25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25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25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25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25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25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25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25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25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25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25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25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25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25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25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25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25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25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25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25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25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25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25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25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25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25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25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25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25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25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25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25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25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25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25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25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25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25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25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25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25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25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25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25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25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25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25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25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25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25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25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25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25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25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25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25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25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25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25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25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25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25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25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25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25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25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25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25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25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25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25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25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25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25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25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25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25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25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25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25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25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25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25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25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25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25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25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25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25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25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25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25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25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25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25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25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25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25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25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25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25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25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25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25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25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25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25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25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25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25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25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25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25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25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25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25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25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25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25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25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25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25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25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25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25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25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25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25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25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25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25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25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25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25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25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25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25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25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25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25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25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25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25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25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25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25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25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25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25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25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25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25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25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25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25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25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25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25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25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25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25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25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25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25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25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25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25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25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25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25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25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25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25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25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25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25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25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25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25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25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25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25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25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25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25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25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25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25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25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25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25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25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25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25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25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25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25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25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25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25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25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25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25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25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25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25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25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25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25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25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25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25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25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25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25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25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25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25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25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25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25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25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25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25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25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25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25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25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25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25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25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25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25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25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25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25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25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25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25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25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25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25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25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25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25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25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25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25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25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25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25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25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25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25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25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25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25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25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25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25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25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25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25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25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25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25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25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25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25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25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25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25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25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25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25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25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25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25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25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25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25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25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25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25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25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25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25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25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25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25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25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25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25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25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25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25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25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25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25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25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25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25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25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25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25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25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25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25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25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25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25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25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25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25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25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25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25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25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25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25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25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25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25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25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25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25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25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25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25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25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25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25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25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25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25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25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25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25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25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25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25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25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25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25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25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25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25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25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25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25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25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25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25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25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25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25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25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25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25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25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25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25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25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25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25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25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25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25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25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25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25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25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25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25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25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25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25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25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25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25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25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25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25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25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25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25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25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25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25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25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25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25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25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25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25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25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25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25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25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25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25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25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25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25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25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25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25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25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25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25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25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25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25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25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25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25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25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25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25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25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25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25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25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25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25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25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25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25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25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25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25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25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25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25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25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25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25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25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25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25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25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25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25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25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25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25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25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25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25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25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25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25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25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25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25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25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25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25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25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25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25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25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25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25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25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25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25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25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25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25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25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25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25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25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25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25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25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25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25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25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25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25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25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25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25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25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25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25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25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25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25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25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25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25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25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25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25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25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25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25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25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25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25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25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25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25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25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25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25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25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25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25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25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25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25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25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25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25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25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25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25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25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25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25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25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25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25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25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25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25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25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25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25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25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25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25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25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25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25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25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25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25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25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25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25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25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25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25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25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25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25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25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25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25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25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25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25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25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25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25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25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25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25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25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25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25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25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25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25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25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25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25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25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25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25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25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25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25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25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25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25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25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25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25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25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25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25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25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25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25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25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25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25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25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25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25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25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25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25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25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25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25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25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25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25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25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25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25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25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25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25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25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25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25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25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25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25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25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25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25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25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25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25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25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25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25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25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25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25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25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25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25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25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25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25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25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25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25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25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25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25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25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25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25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25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25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25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25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25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25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25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25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25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25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25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25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25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25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25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25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25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25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25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25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25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25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25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25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25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25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25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25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25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25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25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25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25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25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25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25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25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25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25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25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25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25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25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25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25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25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25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25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25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25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25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25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25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25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25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25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25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25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25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25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25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25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25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25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25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25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25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25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25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25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25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25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25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25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25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25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25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25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25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25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25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25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25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25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25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25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25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25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25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25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25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25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25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25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25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25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25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25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25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25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25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25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25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25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25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25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25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25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25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25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25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25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25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25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25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25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25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25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25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25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25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25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25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25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25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25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25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25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25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25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25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25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25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25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25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25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25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25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25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25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25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25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25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25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25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25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25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25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25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25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25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25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25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25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25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25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25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25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25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25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25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25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25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25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25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25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25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25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25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25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25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25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25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25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25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25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25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25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25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25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25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25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25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25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25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25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25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25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25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25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25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25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25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25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25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25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25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25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25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25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25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25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25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25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25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25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25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25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25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25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25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25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25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25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25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25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25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25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25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25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25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25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25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25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25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25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25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25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25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25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25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25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25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25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25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25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25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25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25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25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25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25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25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25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25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25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25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25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25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25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25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25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25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25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25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25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25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25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25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25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25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25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25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25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25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25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25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25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25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25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25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25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25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25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25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25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25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25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25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25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25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25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25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25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25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25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25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25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25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25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25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25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25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25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25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25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25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25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25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25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25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25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25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25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25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25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25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25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25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25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25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25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25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25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25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25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25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25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25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25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25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25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25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25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25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25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25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25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25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25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25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25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25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25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25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25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25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25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25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25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25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25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25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25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25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25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25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25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25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25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25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25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25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25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25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25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25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25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25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25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25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25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25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25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25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25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25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25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25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25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25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25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25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25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25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25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25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25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25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25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25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25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25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25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25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25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25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25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25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25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25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25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25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25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25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25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25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25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25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25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25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25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25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25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25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25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25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25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25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25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25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25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25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25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25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25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25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25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25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25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25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25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25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25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25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25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25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25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25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25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25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25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25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25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25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25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25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25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25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25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25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25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25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25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25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25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25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25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25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25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25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25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25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25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25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25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25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25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25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25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25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25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25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25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25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25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25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25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25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25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25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25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25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25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25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25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25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25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25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25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25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25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25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25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25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25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25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25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25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25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25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25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25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25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25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25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25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25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25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25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25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25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25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25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25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25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25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25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25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25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25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25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25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25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25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25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25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25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25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25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25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25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25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25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25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25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25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25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25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25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25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25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25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25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25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25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25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25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25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25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25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25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25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25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25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25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25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25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25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25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25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25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25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25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25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25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25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25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25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25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25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25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25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25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25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25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25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25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25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25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25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25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25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25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25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25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25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25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25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25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25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25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25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25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25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25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25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25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25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25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25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25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25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25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25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25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25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25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25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25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25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25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25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25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25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25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25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25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25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25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25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25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25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25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25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25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25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25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25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25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25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25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25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25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25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25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25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25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25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25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25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25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25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25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25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25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25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25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25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25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25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25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25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25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25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25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25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25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25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25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25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25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25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25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25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25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25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25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25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25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25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25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25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25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25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25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25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25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25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25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25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25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25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25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25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25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25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25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25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25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25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25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25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25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25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25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25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25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25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25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25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25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25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25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25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25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25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25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25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25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25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25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25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25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25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25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25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25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25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25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25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25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25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25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25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25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25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25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25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25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25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25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25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25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25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25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25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25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25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25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25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25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25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25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25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25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25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25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25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25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25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25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25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25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25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25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25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25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25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25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25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25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25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25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25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25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25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25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25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25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25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25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25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25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25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25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25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25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25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25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25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25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25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25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25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25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25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25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25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25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25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25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25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25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25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25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25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25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25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25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25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25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25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25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25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25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25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25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25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25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25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25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25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25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25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25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25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25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25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25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25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25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25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25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25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25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25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25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25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25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25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25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25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25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25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25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25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25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25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25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25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25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25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25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25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25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25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25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25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25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25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25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25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25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25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25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25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25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25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25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25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25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25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25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25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25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25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25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25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25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25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25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25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25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25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25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25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25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25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25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25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25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25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25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25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25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25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25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25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25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25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25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25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25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25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25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25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25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25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25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25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25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25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25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25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25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25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25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25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25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25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25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25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25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25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25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25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25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25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25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25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25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25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25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25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25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25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25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25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25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25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25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25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25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25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25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25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25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25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25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25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25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25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25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25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25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25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25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25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25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25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25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25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25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25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25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25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25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25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25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25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25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25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25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25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25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25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25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25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25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25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25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25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25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25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25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25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25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25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25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25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25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25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25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25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25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25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25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25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25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25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25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25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25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25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25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25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25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25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25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25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25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25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25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25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25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25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25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25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25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25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25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25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25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25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25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25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25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25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25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25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25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25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25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25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25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25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25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25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25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25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25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25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25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25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25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25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25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25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25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25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25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25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25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25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25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25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25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25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25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25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25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25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25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25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25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25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25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25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25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25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25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25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25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25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25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25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25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25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25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25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25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25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25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25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25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25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25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25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25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25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25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25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25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25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25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25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25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25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25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25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25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25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25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25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25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25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25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25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25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25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25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25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25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25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25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25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25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25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25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25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25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25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25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25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25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25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25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25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25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25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25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25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25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25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25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25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25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25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25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25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25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25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25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25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25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25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25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25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25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25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25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25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25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25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25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25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25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25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25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25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25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25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25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25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25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25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25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25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25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25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25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25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25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25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25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25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25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25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25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25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25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25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25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25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25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25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25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25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25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25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25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25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25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25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25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25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25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25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25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25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25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25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25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25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25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25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25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25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25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25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25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25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25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25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25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25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25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25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25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25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25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25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25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25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25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25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25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25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25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25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25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25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25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25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25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25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25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25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25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25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25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25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25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25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25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25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25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25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25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25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25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25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25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25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25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25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25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25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25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25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25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25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25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25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25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25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25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25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25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25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25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25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25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25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25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25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25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25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25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25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25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25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25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25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25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25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25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25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25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25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25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25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25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25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25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25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25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25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25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25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25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25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25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25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25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25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25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25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25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25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25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25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25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25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25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25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25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25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25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25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25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25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25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25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25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25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25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25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25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25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25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25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25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25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25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25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25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25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25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25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25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25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25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25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25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25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25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25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25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25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25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25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25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25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25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25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25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25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25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25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25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25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25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25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25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25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25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25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25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25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25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25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25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25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25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25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25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25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25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25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25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25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25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25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25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25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25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25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25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25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25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25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25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25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25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25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25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25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25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25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25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25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25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25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25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25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25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25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25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25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25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25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25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25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25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25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25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25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25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25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25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25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25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25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25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25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25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25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25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25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25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25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25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25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25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25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25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25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25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25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25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25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25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25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25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25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25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25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25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25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25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25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25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25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25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25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25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25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25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25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25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25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25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25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25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25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25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25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25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25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25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25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25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25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25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25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25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25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25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25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25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25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25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25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25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25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25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25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25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25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25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25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25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25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25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25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25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25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25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25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25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25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25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25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25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25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25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25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25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25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25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25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25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25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25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25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25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25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25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25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25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25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25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25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25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25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25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25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25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25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25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25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25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25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25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25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25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25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25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25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25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25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25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25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25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25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25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25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25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25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25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25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25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25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25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25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25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25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25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25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25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25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25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25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25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25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25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25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25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25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25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25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25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25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25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25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25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25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25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25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25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25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25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25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25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25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25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25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25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25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25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25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25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25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25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25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25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25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25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25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25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25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25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25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25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25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25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25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25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25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25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25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25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25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25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25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25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25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25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25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25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25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25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25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25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25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25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25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25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25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25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25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25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25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25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25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25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25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25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25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25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25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25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25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25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25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25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25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25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25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25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25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25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25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25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25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25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25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25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25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25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25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25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25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25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25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25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25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25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25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25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25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25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25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25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25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25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25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25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25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25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25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25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25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25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25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25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25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25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25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25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25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25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25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25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25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25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25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25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25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25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25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25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25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25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25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25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25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25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25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25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25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25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25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25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25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25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25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25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25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25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25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25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25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25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25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25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25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25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25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25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25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25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25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25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25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25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25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25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25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25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25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25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25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25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25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25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25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25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25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25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25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25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25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25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25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25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25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25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25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25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25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25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25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25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25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25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25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25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25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25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25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25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25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25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25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25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25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25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25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25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25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25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25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25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25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25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25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25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25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25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25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25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25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25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25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25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25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25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25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25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25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25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25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25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25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25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25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25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25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25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25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25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25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25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25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25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25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25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25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25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25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25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25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25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25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25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25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25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25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25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25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25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25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25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25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25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25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25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25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25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25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25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25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25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25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25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25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25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25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25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25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25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25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25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25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25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25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25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25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25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25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25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25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25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25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25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25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25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25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25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25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25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25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25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25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25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25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25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25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25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25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25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25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25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25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25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25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25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25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25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25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25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25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25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25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25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25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25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25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25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25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25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25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25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25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25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25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25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25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25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25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25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25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25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25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25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25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25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25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25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25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25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25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25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25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25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25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25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25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25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25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25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25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25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25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25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25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25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25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25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25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25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25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25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25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25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25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25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25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25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25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25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25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25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25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25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25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25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25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25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25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25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25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25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25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25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25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25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25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25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25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25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25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25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25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25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25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25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25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25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25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25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25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25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25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25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25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25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25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25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25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25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25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25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25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25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25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25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25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25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25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25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25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25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25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25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25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25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25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25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25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25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25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25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25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25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25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25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25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25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25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25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25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25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25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25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25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25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25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25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25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25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25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25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25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25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25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25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25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25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25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25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25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25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25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25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25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25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25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25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25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25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25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25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25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25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25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25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25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25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25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25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25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25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25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25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25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25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25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25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25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25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25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25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25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25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25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25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25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25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25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25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25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25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25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25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25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25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25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25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25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25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25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25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25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25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25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25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25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25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25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25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25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25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25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25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25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25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25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25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25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25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25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25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25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25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25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25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25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25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25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25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25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25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25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25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25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25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25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25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25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25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25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25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25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25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25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25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25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25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25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25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25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25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25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25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25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25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25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25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25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25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25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25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25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25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25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25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25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25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25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25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25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25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25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25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25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25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25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25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25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25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25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25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25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25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25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25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25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25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25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25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25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25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25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25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25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25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25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25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25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25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25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25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25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25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25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25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25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25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25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25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25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25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25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25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25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25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25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25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25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25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25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25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25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25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25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25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25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25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25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25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25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25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25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25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25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25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25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25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25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25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25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25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25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25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25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25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25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25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25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25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25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25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25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25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25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25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25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25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25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25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25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25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25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25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25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25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25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25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25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25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25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25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25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25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25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25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25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25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25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25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25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25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25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25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25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25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25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25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25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25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25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25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25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25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25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25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25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25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25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25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25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25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25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25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25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25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25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25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25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25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25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25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25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25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25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25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25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25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25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25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25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25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25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25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25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25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25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25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25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25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25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25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25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25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25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25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25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25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25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25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25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25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25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25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25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25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25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25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25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25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25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25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25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25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25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25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25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25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25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25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25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25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25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25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25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25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25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25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25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25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25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25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25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25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25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25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25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25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25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25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25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25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25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25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25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25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25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25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25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25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25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25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25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25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25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25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25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25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25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25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25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25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25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25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25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25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25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25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25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25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25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25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25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25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25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25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25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25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25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25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25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25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25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25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25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25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25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25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25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25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25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25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25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25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25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25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25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25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25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25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25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25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25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25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25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25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25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25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25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25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25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25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25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25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25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25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25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25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25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25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25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25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25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25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25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25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25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25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25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25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25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25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25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25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25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25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25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25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25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25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25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25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25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25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25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25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25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25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25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25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25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25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25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25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25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25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25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25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25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25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25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25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25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25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25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25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25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25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25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25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25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25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25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25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25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25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25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25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25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25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25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25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25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25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25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25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25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25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25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25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25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25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25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25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25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25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25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25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25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25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25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25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25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25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25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25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25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25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25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25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25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25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25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25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25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25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25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25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25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25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25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25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25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25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25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25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25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25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25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25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25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25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25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25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25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25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25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25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25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25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25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25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25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25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25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25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25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25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25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25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25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25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25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25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25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25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25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25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25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25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25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25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25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25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25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25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25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25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25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25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25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25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25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25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25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25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25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25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25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25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25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25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25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25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25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25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25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25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25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25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25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25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25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25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25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25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25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25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25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25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25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25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25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25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25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25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25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25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25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25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25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25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25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25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25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25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25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25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25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25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25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25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25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25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25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25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25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25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25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25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25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25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25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25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25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25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25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25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25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25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25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25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25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25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25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25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25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25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25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25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25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25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25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25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25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25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25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25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25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25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25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25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25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25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25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25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25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25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25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25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25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25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25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25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25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25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25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25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25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25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25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25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25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25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25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25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25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25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25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25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25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25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25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25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25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25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25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25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25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25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25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25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25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25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25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25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25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25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25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25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25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25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25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25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25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25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25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25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25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25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25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25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25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25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25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25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25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25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25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25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25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25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25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25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25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25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25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25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25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25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25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25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25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25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25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25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25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25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25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25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25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25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25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25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25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25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25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25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25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25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25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25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25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25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25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25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25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25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25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25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25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25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25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25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25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25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25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25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25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25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25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25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25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25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25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25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25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25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25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25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25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25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25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25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25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25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25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25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25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25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25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25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25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25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25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25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25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25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25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25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25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25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25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25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25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25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25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25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25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25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25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25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25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25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25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25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25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25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25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25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25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25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25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25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25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25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25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25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25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25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25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25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25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25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25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25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25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25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25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25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25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25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25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25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25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25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25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25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25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25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25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25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25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25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25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25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25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25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25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25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25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25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25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25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25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25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25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25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25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25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25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25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25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25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25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25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25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25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25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25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25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25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25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25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25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25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25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25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25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25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25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25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25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25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25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25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25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25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25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25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25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25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25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25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25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25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25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25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25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25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25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25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25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25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25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25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25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25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25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25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25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25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25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25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25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25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25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25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25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25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25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25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25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25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25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25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25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25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25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25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25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25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25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25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25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25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25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25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25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25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25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25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25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25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25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25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25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25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25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25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25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25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25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25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25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25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25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25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25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25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25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25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25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25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25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25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25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25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25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25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25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25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25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25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25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25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25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25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25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25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25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25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25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25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25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25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25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25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25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25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25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25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25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25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25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25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25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25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25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25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25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25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25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25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25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25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25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25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25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25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25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25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25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25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25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25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25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25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25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25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25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25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25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25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25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25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25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25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25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25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25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25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25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25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25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25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25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25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25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25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25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25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25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25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25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25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25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25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25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25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25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25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25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25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25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25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25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25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25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25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25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25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25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25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25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25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25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25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25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25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25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25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25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25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25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25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25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25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25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25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25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25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25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25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25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25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25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25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25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25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25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25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25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25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25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25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25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25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25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25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25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25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25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25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25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25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25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25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25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25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25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25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25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25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25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25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25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25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25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25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25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25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25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25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25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25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25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25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25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25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25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25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25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25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25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25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25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25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25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25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25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25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25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25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25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25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25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25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25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25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25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25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25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25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25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25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25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25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25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25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25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25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25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25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25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25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25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25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25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25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25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25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25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25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25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25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25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25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25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25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25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25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25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25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25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25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25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25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25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25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25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25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25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25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25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25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25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25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25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25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25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25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25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25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25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25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25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25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25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25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25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25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25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25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25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25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25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25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25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25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25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25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25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25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25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25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25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25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25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25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25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25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25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25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25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25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25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25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25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25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25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25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25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25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25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25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25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25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25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25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25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25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25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25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25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25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25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25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25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25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25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25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25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25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25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25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25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25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25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25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25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25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25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25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25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25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25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25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25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25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25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25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25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25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25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25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12"/>
  <sheetViews>
    <sheetView showGridLines="0" zoomScale="85" zoomScaleNormal="85" workbookViewId="0">
      <selection activeCell="B3" sqref="B3:D12"/>
    </sheetView>
  </sheetViews>
  <sheetFormatPr defaultRowHeight="15" x14ac:dyDescent="0.25"/>
  <cols>
    <col min="2" max="2" width="45.85546875" bestFit="1" customWidth="1"/>
    <col min="3" max="3" width="15.42578125" style="3" bestFit="1" customWidth="1"/>
    <col min="4" max="4" width="15.42578125" bestFit="1" customWidth="1"/>
    <col min="5" max="5" width="12.42578125" bestFit="1" customWidth="1"/>
    <col min="10" max="10" width="13.42578125" bestFit="1" customWidth="1"/>
    <col min="11" max="11" width="46.7109375" bestFit="1" customWidth="1"/>
    <col min="12" max="12" width="11.85546875" bestFit="1" customWidth="1"/>
    <col min="13" max="13" width="14.42578125" bestFit="1" customWidth="1"/>
    <col min="14" max="14" width="20.85546875" bestFit="1" customWidth="1"/>
    <col min="15" max="15" width="14.85546875" bestFit="1" customWidth="1"/>
    <col min="17" max="17" width="20.85546875" bestFit="1" customWidth="1"/>
  </cols>
  <sheetData>
    <row r="2" spans="2:17" x14ac:dyDescent="0.25">
      <c r="K2" s="2" t="s">
        <v>150</v>
      </c>
    </row>
    <row r="3" spans="2:17" x14ac:dyDescent="0.25">
      <c r="B3" s="2" t="s">
        <v>163</v>
      </c>
      <c r="C3" s="2" t="s">
        <v>40</v>
      </c>
      <c r="D3" s="2" t="s">
        <v>164</v>
      </c>
    </row>
    <row r="4" spans="2:17" x14ac:dyDescent="0.25">
      <c r="B4" s="2" t="s">
        <v>144</v>
      </c>
      <c r="C4" s="3">
        <f>'Capa Final'!C11</f>
        <v>0</v>
      </c>
      <c r="D4" s="3">
        <f>C4</f>
        <v>0</v>
      </c>
      <c r="K4" s="58" t="s">
        <v>151</v>
      </c>
      <c r="L4" s="58" t="s">
        <v>152</v>
      </c>
      <c r="M4" s="58" t="s">
        <v>153</v>
      </c>
      <c r="N4" s="58" t="s">
        <v>154</v>
      </c>
      <c r="O4" s="58" t="s">
        <v>155</v>
      </c>
    </row>
    <row r="5" spans="2:17" x14ac:dyDescent="0.25">
      <c r="B5" s="2" t="s">
        <v>142</v>
      </c>
      <c r="C5" s="3">
        <f>'Capa Final'!C12</f>
        <v>13616776.539999999</v>
      </c>
      <c r="D5" s="3">
        <f>D4+C5</f>
        <v>13616776.539999999</v>
      </c>
      <c r="K5" s="59">
        <v>44795</v>
      </c>
      <c r="L5" s="60" t="s">
        <v>156</v>
      </c>
      <c r="M5" s="61">
        <v>9.92E-3</v>
      </c>
      <c r="N5" s="62">
        <v>3.5231861100000001</v>
      </c>
      <c r="O5" s="63" t="s">
        <v>204</v>
      </c>
    </row>
    <row r="6" spans="2:17" x14ac:dyDescent="0.25">
      <c r="B6" s="2" t="s">
        <v>206</v>
      </c>
      <c r="C6" s="3">
        <v>0</v>
      </c>
      <c r="D6" s="3">
        <f t="shared" ref="D6:D12" si="0">D5-C6</f>
        <v>13616776.539999999</v>
      </c>
      <c r="J6" s="5"/>
      <c r="K6" s="58" t="s">
        <v>157</v>
      </c>
      <c r="L6" s="58" t="s">
        <v>158</v>
      </c>
      <c r="M6" s="58" t="s">
        <v>159</v>
      </c>
      <c r="N6" s="58" t="s">
        <v>160</v>
      </c>
      <c r="O6" s="58" t="s">
        <v>161</v>
      </c>
    </row>
    <row r="7" spans="2:17" x14ac:dyDescent="0.25">
      <c r="B7" s="2" t="s">
        <v>165</v>
      </c>
      <c r="C7" s="3">
        <v>0</v>
      </c>
      <c r="D7" s="3">
        <f t="shared" si="0"/>
        <v>13616776.539999999</v>
      </c>
      <c r="J7" s="5"/>
      <c r="K7" s="64" t="s">
        <v>205</v>
      </c>
      <c r="L7" s="60" t="s">
        <v>78</v>
      </c>
      <c r="M7" s="62">
        <v>2.4543659199999999</v>
      </c>
      <c r="N7" s="62">
        <v>244.96155354999999</v>
      </c>
      <c r="O7" s="62">
        <v>0</v>
      </c>
      <c r="Q7" s="66"/>
    </row>
    <row r="8" spans="2:17" x14ac:dyDescent="0.25">
      <c r="B8" s="2" t="s">
        <v>145</v>
      </c>
      <c r="C8" s="3">
        <f>N5*'Histórico Integralizações'!D4</f>
        <v>3592413.1938753901</v>
      </c>
      <c r="D8" s="3">
        <f t="shared" si="0"/>
        <v>10024363.346124608</v>
      </c>
      <c r="E8" s="5"/>
      <c r="J8" s="5"/>
    </row>
    <row r="9" spans="2:17" x14ac:dyDescent="0.25">
      <c r="B9" s="2" t="s">
        <v>146</v>
      </c>
      <c r="C9" s="3">
        <f>M7*'Histórico Integralizações'!D4</f>
        <v>2502591.7559620799</v>
      </c>
      <c r="D9" s="3">
        <f t="shared" si="0"/>
        <v>7521771.5901625287</v>
      </c>
      <c r="K9" s="58" t="s">
        <v>151</v>
      </c>
      <c r="L9" s="58" t="s">
        <v>152</v>
      </c>
      <c r="M9" s="58" t="s">
        <v>153</v>
      </c>
      <c r="N9" s="58" t="s">
        <v>154</v>
      </c>
      <c r="O9" s="58" t="s">
        <v>155</v>
      </c>
    </row>
    <row r="10" spans="2:17" x14ac:dyDescent="0.25">
      <c r="B10" s="2" t="s">
        <v>148</v>
      </c>
      <c r="C10" s="3">
        <f>'Capa Final'!E6-'Capa Final'!E7</f>
        <v>6243515.442278862</v>
      </c>
      <c r="D10" s="3">
        <f t="shared" si="0"/>
        <v>1278256.1478836667</v>
      </c>
      <c r="K10" s="59">
        <v>44795</v>
      </c>
      <c r="L10" s="60" t="s">
        <v>162</v>
      </c>
      <c r="M10" s="61">
        <v>0</v>
      </c>
      <c r="N10" s="62">
        <v>2.59732115</v>
      </c>
      <c r="O10" s="63" t="s">
        <v>204</v>
      </c>
    </row>
    <row r="11" spans="2:17" x14ac:dyDescent="0.25">
      <c r="B11" s="2" t="s">
        <v>147</v>
      </c>
      <c r="C11" s="3">
        <f>N10*'Histórico Integralizações'!D5</f>
        <v>488062.61729650002</v>
      </c>
      <c r="D11" s="3">
        <f t="shared" si="0"/>
        <v>790193.53058716666</v>
      </c>
      <c r="K11" s="58" t="s">
        <v>157</v>
      </c>
      <c r="L11" s="58" t="s">
        <v>158</v>
      </c>
      <c r="M11" s="58" t="s">
        <v>159</v>
      </c>
      <c r="N11" s="58" t="s">
        <v>160</v>
      </c>
      <c r="O11" s="58" t="s">
        <v>161</v>
      </c>
    </row>
    <row r="12" spans="2:17" x14ac:dyDescent="0.25">
      <c r="B12" s="2" t="s">
        <v>166</v>
      </c>
      <c r="C12" s="3">
        <f>D11</f>
        <v>790193.53058716666</v>
      </c>
      <c r="D12" s="3">
        <f t="shared" si="0"/>
        <v>0</v>
      </c>
      <c r="K12" s="64" t="s">
        <v>205</v>
      </c>
      <c r="L12" s="60" t="s">
        <v>79</v>
      </c>
      <c r="M12" s="62">
        <v>0</v>
      </c>
      <c r="N12" s="62">
        <v>171.30786214</v>
      </c>
      <c r="O12" s="62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BL143"/>
  <sheetViews>
    <sheetView showGridLines="0" zoomScale="85" zoomScaleNormal="85" workbookViewId="0">
      <selection activeCell="AP6" sqref="AP6"/>
    </sheetView>
  </sheetViews>
  <sheetFormatPr defaultColWidth="8.7109375" defaultRowHeight="15" x14ac:dyDescent="0.25"/>
  <cols>
    <col min="1" max="1" width="8.7109375" style="1"/>
    <col min="2" max="2" width="33.140625" style="13" bestFit="1" customWidth="1"/>
    <col min="3" max="3" width="17.140625" style="77" bestFit="1" customWidth="1"/>
    <col min="4" max="4" width="12.7109375" style="13" bestFit="1" customWidth="1"/>
    <col min="5" max="5" width="1.85546875" style="21" customWidth="1"/>
    <col min="6" max="6" width="44.42578125" style="21" bestFit="1" customWidth="1"/>
    <col min="7" max="7" width="17" style="1" hidden="1" customWidth="1"/>
    <col min="8" max="20" width="17.85546875" style="1" hidden="1" customWidth="1"/>
    <col min="21" max="39" width="17.85546875" style="1" customWidth="1"/>
    <col min="40" max="40" width="12.140625" style="1" bestFit="1" customWidth="1"/>
    <col min="41" max="41" width="61.28515625" style="1" bestFit="1" customWidth="1"/>
    <col min="42" max="42" width="14.140625" style="1" customWidth="1"/>
    <col min="43" max="44" width="14.42578125" style="1" bestFit="1" customWidth="1"/>
    <col min="45" max="60" width="18" style="1" bestFit="1" customWidth="1"/>
    <col min="61" max="61" width="18" style="1" customWidth="1"/>
    <col min="62" max="62" width="18.140625" style="1" bestFit="1" customWidth="1"/>
    <col min="63" max="63" width="8" style="1" bestFit="1" customWidth="1"/>
    <col min="64" max="64" width="8.85546875" style="1" bestFit="1" customWidth="1"/>
    <col min="65" max="16384" width="8.7109375" style="1"/>
  </cols>
  <sheetData>
    <row r="1" spans="1:64" x14ac:dyDescent="0.25">
      <c r="AZ1" s="91" t="s">
        <v>207</v>
      </c>
      <c r="BA1" s="91" t="s">
        <v>207</v>
      </c>
      <c r="BB1" s="91" t="s">
        <v>207</v>
      </c>
      <c r="BC1" s="91" t="s">
        <v>207</v>
      </c>
      <c r="BD1" s="91" t="s">
        <v>207</v>
      </c>
      <c r="BE1" s="91" t="s">
        <v>207</v>
      </c>
      <c r="BF1" s="91" t="s">
        <v>207</v>
      </c>
      <c r="BG1" s="91" t="s">
        <v>207</v>
      </c>
      <c r="BH1" s="91" t="s">
        <v>207</v>
      </c>
      <c r="BI1" s="91"/>
    </row>
    <row r="2" spans="1:64" x14ac:dyDescent="0.25">
      <c r="B2" s="43"/>
      <c r="C2" s="78"/>
      <c r="D2" s="43"/>
      <c r="E2" s="44"/>
      <c r="F2" s="13"/>
      <c r="G2" s="96" t="s">
        <v>116</v>
      </c>
      <c r="H2" s="96"/>
      <c r="I2" s="96"/>
      <c r="J2" s="96"/>
      <c r="K2" s="96"/>
      <c r="L2" s="96"/>
      <c r="M2" s="96"/>
      <c r="N2" s="96"/>
      <c r="O2" s="9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O2" s="72"/>
      <c r="AP2" s="76" t="s">
        <v>175</v>
      </c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97" t="s">
        <v>138</v>
      </c>
      <c r="BK2" s="98"/>
      <c r="BL2" s="99"/>
    </row>
    <row r="3" spans="1:64" x14ac:dyDescent="0.25">
      <c r="A3" s="38" t="s">
        <v>117</v>
      </c>
      <c r="B3" s="38" t="s">
        <v>118</v>
      </c>
      <c r="C3" s="73" t="s">
        <v>177</v>
      </c>
      <c r="D3" s="38" t="s">
        <v>174</v>
      </c>
      <c r="E3" s="44"/>
      <c r="F3" s="38" t="s">
        <v>119</v>
      </c>
      <c r="G3" s="39">
        <v>43770</v>
      </c>
      <c r="H3" s="39">
        <f t="shared" ref="H3:O3" si="0">EDATE(G3,1)</f>
        <v>43800</v>
      </c>
      <c r="I3" s="39">
        <f t="shared" si="0"/>
        <v>43831</v>
      </c>
      <c r="J3" s="39">
        <f t="shared" si="0"/>
        <v>43862</v>
      </c>
      <c r="K3" s="39">
        <f t="shared" si="0"/>
        <v>43891</v>
      </c>
      <c r="L3" s="39">
        <f t="shared" si="0"/>
        <v>43922</v>
      </c>
      <c r="M3" s="39">
        <f t="shared" si="0"/>
        <v>43952</v>
      </c>
      <c r="N3" s="39">
        <f t="shared" si="0"/>
        <v>43983</v>
      </c>
      <c r="O3" s="39">
        <f t="shared" si="0"/>
        <v>44013</v>
      </c>
      <c r="P3" s="39">
        <f t="shared" ref="P3:U3" si="1">EDATE(O3,1)</f>
        <v>44044</v>
      </c>
      <c r="Q3" s="39">
        <f t="shared" si="1"/>
        <v>44075</v>
      </c>
      <c r="R3" s="39">
        <f t="shared" si="1"/>
        <v>44105</v>
      </c>
      <c r="S3" s="39">
        <f t="shared" si="1"/>
        <v>44136</v>
      </c>
      <c r="T3" s="39">
        <f t="shared" si="1"/>
        <v>44166</v>
      </c>
      <c r="U3" s="39">
        <f t="shared" si="1"/>
        <v>44197</v>
      </c>
      <c r="V3" s="39">
        <f t="shared" ref="V3:AM3" si="2">EDATE(U3,1)</f>
        <v>44228</v>
      </c>
      <c r="W3" s="39">
        <f t="shared" si="2"/>
        <v>44256</v>
      </c>
      <c r="X3" s="39">
        <f t="shared" si="2"/>
        <v>44287</v>
      </c>
      <c r="Y3" s="39">
        <f t="shared" si="2"/>
        <v>44317</v>
      </c>
      <c r="Z3" s="39">
        <f t="shared" si="2"/>
        <v>44348</v>
      </c>
      <c r="AA3" s="39">
        <f t="shared" si="2"/>
        <v>44378</v>
      </c>
      <c r="AB3" s="39">
        <f t="shared" si="2"/>
        <v>44409</v>
      </c>
      <c r="AC3" s="39">
        <f t="shared" si="2"/>
        <v>44440</v>
      </c>
      <c r="AD3" s="39">
        <f t="shared" si="2"/>
        <v>44470</v>
      </c>
      <c r="AE3" s="39">
        <f t="shared" si="2"/>
        <v>44501</v>
      </c>
      <c r="AF3" s="39">
        <f t="shared" si="2"/>
        <v>44531</v>
      </c>
      <c r="AG3" s="39">
        <f t="shared" si="2"/>
        <v>44562</v>
      </c>
      <c r="AH3" s="39">
        <f t="shared" si="2"/>
        <v>44593</v>
      </c>
      <c r="AI3" s="39">
        <f t="shared" si="2"/>
        <v>44621</v>
      </c>
      <c r="AJ3" s="39">
        <f t="shared" si="2"/>
        <v>44652</v>
      </c>
      <c r="AK3" s="39">
        <f t="shared" si="2"/>
        <v>44682</v>
      </c>
      <c r="AL3" s="39">
        <f t="shared" si="2"/>
        <v>44713</v>
      </c>
      <c r="AM3" s="39">
        <f t="shared" si="2"/>
        <v>44743</v>
      </c>
      <c r="AO3" s="44"/>
      <c r="AP3" s="76" t="s">
        <v>176</v>
      </c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52" t="s">
        <v>130</v>
      </c>
      <c r="BK3" s="52" t="s">
        <v>135</v>
      </c>
      <c r="BL3" s="52" t="s">
        <v>136</v>
      </c>
    </row>
    <row r="4" spans="1:64" x14ac:dyDescent="0.25">
      <c r="A4" s="45">
        <v>43770</v>
      </c>
      <c r="B4" s="3">
        <v>38924808.920000054</v>
      </c>
      <c r="C4" s="70">
        <f>(_xlfn.DAYS('Capa Final'!$C$3,'Razões de Garantia'!A4)/30)-1</f>
        <v>32.43333333333333</v>
      </c>
      <c r="D4" s="70" t="str">
        <f>IF(C4&gt;8,"Sim","Não")</f>
        <v>Sim</v>
      </c>
      <c r="E4" s="44"/>
      <c r="F4" s="38" t="s">
        <v>130</v>
      </c>
      <c r="G4" s="50">
        <v>0</v>
      </c>
      <c r="H4" s="50">
        <f>G4+1</f>
        <v>1</v>
      </c>
      <c r="I4" s="50">
        <f t="shared" ref="I4:O4" si="3">H4+1</f>
        <v>2</v>
      </c>
      <c r="J4" s="50">
        <f t="shared" si="3"/>
        <v>3</v>
      </c>
      <c r="K4" s="50">
        <f t="shared" si="3"/>
        <v>4</v>
      </c>
      <c r="L4" s="50">
        <f t="shared" si="3"/>
        <v>5</v>
      </c>
      <c r="M4" s="50">
        <f t="shared" si="3"/>
        <v>6</v>
      </c>
      <c r="N4" s="50">
        <f t="shared" si="3"/>
        <v>7</v>
      </c>
      <c r="O4" s="50">
        <f t="shared" si="3"/>
        <v>8</v>
      </c>
      <c r="P4" s="50">
        <f t="shared" ref="P4:U4" si="4">O4+1</f>
        <v>9</v>
      </c>
      <c r="Q4" s="50">
        <f t="shared" si="4"/>
        <v>10</v>
      </c>
      <c r="R4" s="50">
        <f t="shared" si="4"/>
        <v>11</v>
      </c>
      <c r="S4" s="50">
        <f t="shared" si="4"/>
        <v>12</v>
      </c>
      <c r="T4" s="50">
        <f t="shared" si="4"/>
        <v>13</v>
      </c>
      <c r="U4" s="50">
        <f t="shared" si="4"/>
        <v>14</v>
      </c>
      <c r="V4" s="50">
        <f t="shared" ref="V4:AM4" si="5">U4+1</f>
        <v>15</v>
      </c>
      <c r="W4" s="50">
        <f t="shared" si="5"/>
        <v>16</v>
      </c>
      <c r="X4" s="50">
        <f t="shared" si="5"/>
        <v>17</v>
      </c>
      <c r="Y4" s="50">
        <f t="shared" si="5"/>
        <v>18</v>
      </c>
      <c r="Z4" s="50">
        <f t="shared" si="5"/>
        <v>19</v>
      </c>
      <c r="AA4" s="50">
        <f t="shared" si="5"/>
        <v>20</v>
      </c>
      <c r="AB4" s="50">
        <f t="shared" si="5"/>
        <v>21</v>
      </c>
      <c r="AC4" s="50">
        <f t="shared" si="5"/>
        <v>22</v>
      </c>
      <c r="AD4" s="50">
        <f t="shared" si="5"/>
        <v>23</v>
      </c>
      <c r="AE4" s="50">
        <f t="shared" si="5"/>
        <v>24</v>
      </c>
      <c r="AF4" s="50">
        <f t="shared" si="5"/>
        <v>25</v>
      </c>
      <c r="AG4" s="50">
        <f t="shared" si="5"/>
        <v>26</v>
      </c>
      <c r="AH4" s="50">
        <f t="shared" si="5"/>
        <v>27</v>
      </c>
      <c r="AI4" s="50">
        <f t="shared" si="5"/>
        <v>28</v>
      </c>
      <c r="AJ4" s="50">
        <f t="shared" si="5"/>
        <v>29</v>
      </c>
      <c r="AK4" s="50">
        <f t="shared" si="5"/>
        <v>30</v>
      </c>
      <c r="AL4" s="50">
        <f t="shared" si="5"/>
        <v>31</v>
      </c>
      <c r="AM4" s="50">
        <f t="shared" si="5"/>
        <v>32</v>
      </c>
      <c r="AO4" s="74"/>
      <c r="AP4" s="75">
        <v>44237</v>
      </c>
      <c r="AQ4" s="75">
        <v>44264</v>
      </c>
      <c r="AR4" s="75">
        <v>44298</v>
      </c>
      <c r="AS4" s="75">
        <v>44327</v>
      </c>
      <c r="AT4" s="75">
        <v>44358</v>
      </c>
      <c r="AU4" s="75">
        <v>44389</v>
      </c>
      <c r="AV4" s="75">
        <v>44418</v>
      </c>
      <c r="AW4" s="75">
        <v>44449</v>
      </c>
      <c r="AX4" s="75">
        <v>44480</v>
      </c>
      <c r="AY4" s="75">
        <v>44511</v>
      </c>
      <c r="AZ4" s="75">
        <v>44539</v>
      </c>
      <c r="BA4" s="75">
        <v>44572</v>
      </c>
      <c r="BB4" s="75">
        <v>44601</v>
      </c>
      <c r="BC4" s="75">
        <v>44630</v>
      </c>
      <c r="BD4" s="75">
        <v>44662</v>
      </c>
      <c r="BE4" s="75">
        <v>44691</v>
      </c>
      <c r="BF4" s="75">
        <v>44721</v>
      </c>
      <c r="BG4" s="75">
        <v>44753</v>
      </c>
      <c r="BH4" s="75">
        <v>44782</v>
      </c>
      <c r="BI4" s="75"/>
      <c r="BJ4" s="53">
        <v>1</v>
      </c>
      <c r="BK4" s="54">
        <v>7.4999999999999997E-3</v>
      </c>
      <c r="BL4" s="54">
        <v>0.01</v>
      </c>
    </row>
    <row r="5" spans="1:64" x14ac:dyDescent="0.25">
      <c r="A5" s="45">
        <v>43800</v>
      </c>
      <c r="B5" s="3">
        <v>124635322.41000016</v>
      </c>
      <c r="C5" s="70">
        <f>(_xlfn.DAYS('Capa Final'!$C$3,'Razões de Garantia'!A5)/30)-1</f>
        <v>31.43333333333333</v>
      </c>
      <c r="D5" s="70" t="str">
        <f t="shared" ref="D5:D16" si="6">IF(C5&gt;8,"Sim","Não")</f>
        <v>Sim</v>
      </c>
      <c r="E5" s="44"/>
      <c r="F5" s="38" t="s">
        <v>60</v>
      </c>
      <c r="G5" s="21">
        <v>0</v>
      </c>
      <c r="H5" s="21">
        <v>0</v>
      </c>
      <c r="I5" s="21">
        <v>0</v>
      </c>
      <c r="J5" s="21">
        <v>0</v>
      </c>
      <c r="K5" s="21">
        <v>7279.6173760000001</v>
      </c>
      <c r="L5" s="21">
        <v>7377.1438129999997</v>
      </c>
      <c r="M5" s="21">
        <v>127144.59774599998</v>
      </c>
      <c r="N5" s="21">
        <v>179305.63584500001</v>
      </c>
      <c r="O5" s="21">
        <v>277109.97358500003</v>
      </c>
      <c r="P5" s="21">
        <v>685227.77392900002</v>
      </c>
      <c r="Q5" s="21">
        <v>604219.86928100011</v>
      </c>
      <c r="R5" s="21">
        <v>654451.8700880002</v>
      </c>
      <c r="S5" s="21">
        <v>682056.72880299995</v>
      </c>
      <c r="T5" s="21">
        <v>594742.37344199989</v>
      </c>
      <c r="U5" s="21">
        <v>582261.36466400011</v>
      </c>
      <c r="V5" s="21">
        <v>297557.63797099999</v>
      </c>
      <c r="W5" s="21">
        <v>314138.93461399997</v>
      </c>
      <c r="X5" s="21">
        <v>604337.55873499997</v>
      </c>
      <c r="Y5" s="21">
        <v>612071.80251799989</v>
      </c>
      <c r="Z5" s="21">
        <v>617276.65879899997</v>
      </c>
      <c r="AA5" s="21">
        <v>648429.93629500002</v>
      </c>
      <c r="AB5" s="21">
        <v>701239.914597</v>
      </c>
      <c r="AC5" s="21">
        <v>708488.86802699999</v>
      </c>
      <c r="AD5" s="21">
        <v>777181.917136</v>
      </c>
      <c r="AE5" s="21">
        <v>780158.72339099995</v>
      </c>
      <c r="AF5" s="21">
        <v>781420.88482900022</v>
      </c>
      <c r="AG5" s="21">
        <v>782119.32675000012</v>
      </c>
      <c r="AH5" s="21">
        <v>782598.21312700026</v>
      </c>
      <c r="AI5" s="21">
        <v>793009.65132600022</v>
      </c>
      <c r="AJ5" s="21">
        <v>802283.54484100011</v>
      </c>
      <c r="AK5" s="21">
        <v>802399.33230899996</v>
      </c>
      <c r="AL5" s="21">
        <v>802599.92054600012</v>
      </c>
      <c r="AM5" s="21">
        <f>SUM('Capa Final'!$C$37:$C$38)+SUM('Capa Final'!$C$46:$C$47)</f>
        <v>817716.62451100023</v>
      </c>
      <c r="AN5" s="46"/>
      <c r="AO5" s="39" t="s">
        <v>178</v>
      </c>
      <c r="AP5" s="21">
        <f>U6+U15+U24+U33+U42+U51+U60</f>
        <v>320668.64416699996</v>
      </c>
      <c r="AQ5" s="21">
        <f>V6+V15+V24+V33+V42+V51+V60+V69</f>
        <v>250731.07251400003</v>
      </c>
      <c r="AR5" s="21">
        <f>W6+W15+W24+W33+W42+W51+W60+W69+W78</f>
        <v>1341038.3369740001</v>
      </c>
      <c r="AS5" s="21">
        <f>X6+X15+X24+X33+X42+X51+X60+X69+X78+X87</f>
        <v>1498867.1788479998</v>
      </c>
      <c r="AT5" s="21">
        <f>Y6+Y15+Y24+Y33+Y42+Y51+Y60+Y69+Y78+Y87+Y96</f>
        <v>1862368.5810830002</v>
      </c>
      <c r="AU5" s="21">
        <f>Z6+Z15+Z24+Z33+Z42+Z51+Z60+Z69+Z78+Z87+Z96+Z105</f>
        <v>1661974.8797579999</v>
      </c>
      <c r="AV5" s="21">
        <f t="shared" ref="AV5:BH5" si="7">AA6+AA15+AA24+AA33+AA42+AA51+AA60+AA69+AA78+AA87+AA96+AA105+AA114</f>
        <v>3354751.1847930001</v>
      </c>
      <c r="AW5" s="21">
        <f t="shared" si="7"/>
        <v>2138008.7625599997</v>
      </c>
      <c r="AX5" s="21">
        <f t="shared" si="7"/>
        <v>1799977.3733440002</v>
      </c>
      <c r="AY5" s="21">
        <f t="shared" si="7"/>
        <v>2137182.3154779999</v>
      </c>
      <c r="AZ5" s="21">
        <f t="shared" si="7"/>
        <v>1256482.1290470001</v>
      </c>
      <c r="BA5" s="21">
        <f t="shared" si="7"/>
        <v>1227886.762506</v>
      </c>
      <c r="BB5" s="21">
        <f t="shared" si="7"/>
        <v>1350405.9052700002</v>
      </c>
      <c r="BC5" s="21">
        <f t="shared" si="7"/>
        <v>991176.22347900004</v>
      </c>
      <c r="BD5" s="21">
        <f t="shared" si="7"/>
        <v>951026.37112900009</v>
      </c>
      <c r="BE5" s="21">
        <f t="shared" si="7"/>
        <v>1247335.071767</v>
      </c>
      <c r="BF5" s="21">
        <f t="shared" si="7"/>
        <v>801214.25869599998</v>
      </c>
      <c r="BG5" s="21">
        <f t="shared" si="7"/>
        <v>799373.37436100002</v>
      </c>
      <c r="BH5" s="21">
        <f t="shared" si="7"/>
        <v>1306261.3744880001</v>
      </c>
      <c r="BI5" s="21"/>
      <c r="BJ5" s="53">
        <v>2</v>
      </c>
      <c r="BK5" s="54">
        <v>7.4999999999999997E-3</v>
      </c>
      <c r="BL5" s="54">
        <v>0.01</v>
      </c>
    </row>
    <row r="6" spans="1:64" x14ac:dyDescent="0.25">
      <c r="A6" s="45">
        <v>43831</v>
      </c>
      <c r="B6" s="3">
        <v>103189240.17000008</v>
      </c>
      <c r="C6" s="70">
        <f>(_xlfn.DAYS('Capa Final'!$C$3,'Razões de Garantia'!A6)/30)-1</f>
        <v>30.4</v>
      </c>
      <c r="D6" s="70" t="str">
        <f t="shared" si="6"/>
        <v>Sim</v>
      </c>
      <c r="E6" s="44"/>
      <c r="F6" s="38" t="s">
        <v>62</v>
      </c>
      <c r="G6" s="21">
        <v>0</v>
      </c>
      <c r="H6" s="21">
        <v>0</v>
      </c>
      <c r="I6" s="21">
        <v>0</v>
      </c>
      <c r="J6" s="21">
        <v>0</v>
      </c>
      <c r="K6" s="21">
        <v>7279.6173760000001</v>
      </c>
      <c r="L6" s="21">
        <v>0</v>
      </c>
      <c r="M6" s="21">
        <v>119676.52780499999</v>
      </c>
      <c r="N6" s="21">
        <v>50314.863569000001</v>
      </c>
      <c r="O6" s="21">
        <v>95394.139836000002</v>
      </c>
      <c r="P6" s="21">
        <v>247102.51132100003</v>
      </c>
      <c r="Q6" s="21">
        <v>63234.646450000007</v>
      </c>
      <c r="R6" s="21">
        <v>53912.020878000003</v>
      </c>
      <c r="S6" s="21">
        <v>59314.778476</v>
      </c>
      <c r="T6" s="21">
        <v>35188.702135</v>
      </c>
      <c r="U6" s="21">
        <v>30161.094970999999</v>
      </c>
      <c r="V6" s="21">
        <v>0</v>
      </c>
      <c r="W6" s="21">
        <v>11379.465536</v>
      </c>
      <c r="X6" s="21">
        <v>10971.429655999998</v>
      </c>
      <c r="Y6" s="21">
        <v>8159.9187409999995</v>
      </c>
      <c r="Z6" s="21">
        <v>3184.7942969999999</v>
      </c>
      <c r="AA6" s="21">
        <v>34992.611111999999</v>
      </c>
      <c r="AB6" s="21">
        <v>29320.912836</v>
      </c>
      <c r="AC6" s="21">
        <v>0</v>
      </c>
      <c r="AD6" s="21">
        <v>25367.797389999992</v>
      </c>
      <c r="AE6" s="21">
        <v>0</v>
      </c>
      <c r="AF6" s="21">
        <v>22871.988238999998</v>
      </c>
      <c r="AG6" s="21">
        <v>41346.795312000002</v>
      </c>
      <c r="AH6" s="21">
        <v>40569.887375000006</v>
      </c>
      <c r="AI6" s="21">
        <v>49914.956888999994</v>
      </c>
      <c r="AJ6" s="21">
        <v>48469.976837000002</v>
      </c>
      <c r="AK6" s="21">
        <v>38799.720765999999</v>
      </c>
      <c r="AL6" s="21">
        <v>38374.368011000006</v>
      </c>
      <c r="AM6" s="21">
        <f>'Capa Final'!$C$37+'Capa Final'!$C$46</f>
        <v>52943.261685999998</v>
      </c>
      <c r="AN6" s="46"/>
      <c r="AO6" s="39" t="s">
        <v>179</v>
      </c>
      <c r="AP6" s="21">
        <v>258854600.16</v>
      </c>
      <c r="AQ6" s="21">
        <v>276666536.63</v>
      </c>
      <c r="AR6" s="21">
        <v>340605076.26999998</v>
      </c>
      <c r="AS6" s="21">
        <v>534095993.26996452</v>
      </c>
      <c r="AT6" s="21">
        <v>641520194.49852157</v>
      </c>
      <c r="AU6" s="21">
        <v>731957639.70347869</v>
      </c>
      <c r="AV6" s="21">
        <v>692651836.25301754</v>
      </c>
      <c r="AW6" s="21">
        <v>632286018.95792949</v>
      </c>
      <c r="AX6" s="21">
        <v>561543827.23952401</v>
      </c>
      <c r="AY6" s="21">
        <v>492625722.73133183</v>
      </c>
      <c r="AZ6" s="21">
        <v>436877562.51072329</v>
      </c>
      <c r="BA6" s="21">
        <v>387724191.16031766</v>
      </c>
      <c r="BB6" s="21">
        <v>356848780.04299706</v>
      </c>
      <c r="BC6" s="21">
        <v>333336028.03410596</v>
      </c>
      <c r="BD6" s="21">
        <v>322333213.14798307</v>
      </c>
      <c r="BE6" s="21">
        <v>314777321.35609931</v>
      </c>
      <c r="BF6" s="21">
        <v>307736343.09950012</v>
      </c>
      <c r="BG6" s="21">
        <v>300649038.51759779</v>
      </c>
      <c r="BH6" s="21">
        <f>SUM('Capa Final'!$C$26:$O$26)</f>
        <v>291587057.56152797</v>
      </c>
      <c r="BI6" s="21"/>
      <c r="BJ6" s="53">
        <v>3</v>
      </c>
      <c r="BK6" s="54">
        <v>7.4999999999999997E-3</v>
      </c>
      <c r="BL6" s="54">
        <v>0.01</v>
      </c>
    </row>
    <row r="7" spans="1:64" x14ac:dyDescent="0.25">
      <c r="A7" s="48">
        <v>43862</v>
      </c>
      <c r="B7" s="12">
        <v>94394904.259999782</v>
      </c>
      <c r="C7" s="70">
        <f>(_xlfn.DAYS('Capa Final'!$C$3,'Razões de Garantia'!A7)/30)-1</f>
        <v>29.366666666666667</v>
      </c>
      <c r="D7" s="70" t="str">
        <f t="shared" si="6"/>
        <v>Sim</v>
      </c>
      <c r="E7" s="44"/>
      <c r="F7" s="38" t="s">
        <v>90</v>
      </c>
      <c r="G7" s="47">
        <v>0</v>
      </c>
      <c r="H7" s="47">
        <v>0</v>
      </c>
      <c r="I7" s="47">
        <v>0</v>
      </c>
      <c r="J7" s="47">
        <v>0</v>
      </c>
      <c r="K7" s="47">
        <v>1.8701742097081026E-4</v>
      </c>
      <c r="L7" s="47">
        <v>1.8952292940375954E-4</v>
      </c>
      <c r="M7" s="47">
        <v>3.2664154628816045E-3</v>
      </c>
      <c r="N7" s="47">
        <v>4.6064615554957944E-3</v>
      </c>
      <c r="O7" s="47">
        <v>7.1191094130873805E-3</v>
      </c>
      <c r="P7" s="47">
        <v>1.7603882792008297E-2</v>
      </c>
      <c r="Q7" s="47">
        <v>1.5522744646552251E-2</v>
      </c>
      <c r="R7" s="47">
        <v>1.6813232697765013E-2</v>
      </c>
      <c r="S7" s="47">
        <v>1.7522416878263742E-2</v>
      </c>
      <c r="T7" s="47">
        <v>1.527926250490632E-2</v>
      </c>
      <c r="U7" s="47">
        <v>1.495861844461944E-2</v>
      </c>
      <c r="V7" s="47">
        <v>7.6444212888123171E-3</v>
      </c>
      <c r="W7" s="47">
        <v>8.0704040258651449E-3</v>
      </c>
      <c r="X7" s="47">
        <f t="shared" ref="X7:AC7" si="8">X5/$B$4</f>
        <v>1.5525768154111188E-2</v>
      </c>
      <c r="Y7" s="47">
        <f t="shared" si="8"/>
        <v>1.5724465180444593E-2</v>
      </c>
      <c r="Z7" s="47">
        <f t="shared" si="8"/>
        <v>1.5858180834430132E-2</v>
      </c>
      <c r="AA7" s="47">
        <f t="shared" si="8"/>
        <v>1.6658525867851558E-2</v>
      </c>
      <c r="AB7" s="47">
        <f t="shared" si="8"/>
        <v>1.8015243595369178E-2</v>
      </c>
      <c r="AC7" s="47">
        <f t="shared" si="8"/>
        <v>1.8201473242504977E-2</v>
      </c>
      <c r="AD7" s="47">
        <f t="shared" ref="AD7:AE7" si="9">AD5/$B$4</f>
        <v>1.996623589683633E-2</v>
      </c>
      <c r="AE7" s="47">
        <f t="shared" si="9"/>
        <v>2.0042711705904988E-2</v>
      </c>
      <c r="AF7" s="47">
        <f t="shared" ref="AF7:AG7" si="10">AF5/$B$4</f>
        <v>2.0075137335548908E-2</v>
      </c>
      <c r="AG7" s="47">
        <f t="shared" si="10"/>
        <v>2.0093080697131886E-2</v>
      </c>
      <c r="AH7" s="47">
        <f t="shared" ref="AH7:AI7" si="11">AH5/$B$4</f>
        <v>2.0105383554622706E-2</v>
      </c>
      <c r="AI7" s="47">
        <f t="shared" si="11"/>
        <v>2.0372859195168506E-2</v>
      </c>
      <c r="AJ7" s="47">
        <f t="shared" ref="AJ7:AK7" si="12">AJ5/$B$4</f>
        <v>2.0611110679820879E-2</v>
      </c>
      <c r="AK7" s="47">
        <f t="shared" si="12"/>
        <v>2.061408532430116E-2</v>
      </c>
      <c r="AL7" s="47">
        <f t="shared" ref="AL7:AM7" si="13">AL5/$B$4</f>
        <v>2.0619238547722563E-2</v>
      </c>
      <c r="AM7" s="47">
        <f t="shared" si="13"/>
        <v>2.1007595083937514E-2</v>
      </c>
      <c r="AN7" s="46"/>
      <c r="AO7" s="39" t="s">
        <v>91</v>
      </c>
      <c r="AP7" s="47">
        <f t="shared" ref="AP7" si="14">(1-(1-AP5/AP6)^12)</f>
        <v>1.4764711927873653E-2</v>
      </c>
      <c r="AQ7" s="47">
        <f t="shared" ref="AQ7:AV7" si="15">(1-(1-AQ5/AQ6)^12)</f>
        <v>1.082104523660643E-2</v>
      </c>
      <c r="AR7" s="47">
        <f t="shared" si="15"/>
        <v>4.6236878011417071E-2</v>
      </c>
      <c r="AS7" s="47">
        <f t="shared" si="15"/>
        <v>3.3161392236441434E-2</v>
      </c>
      <c r="AT7" s="47">
        <f t="shared" si="15"/>
        <v>3.428578062092591E-2</v>
      </c>
      <c r="AU7" s="47">
        <f t="shared" si="15"/>
        <v>2.6909360975854502E-2</v>
      </c>
      <c r="AV7" s="47">
        <f t="shared" si="15"/>
        <v>5.659662741787741E-2</v>
      </c>
      <c r="AW7" s="47">
        <f t="shared" ref="AW7:AX7" si="16">(1-(1-AW5/AW6)^12)</f>
        <v>3.9830548046030145E-2</v>
      </c>
      <c r="AX7" s="47">
        <f t="shared" si="16"/>
        <v>3.7793969442344255E-2</v>
      </c>
      <c r="AY7" s="47">
        <f t="shared" ref="AY7:AZ7" si="17">(1-(1-AY5/AY6)^12)</f>
        <v>5.0835773711730758E-2</v>
      </c>
      <c r="AZ7" s="47">
        <f t="shared" si="17"/>
        <v>3.3971881281353977E-2</v>
      </c>
      <c r="BA7" s="47">
        <f t="shared" ref="BA7:BB7" si="18">(1-(1-BA5/BA6)^12)</f>
        <v>3.7347897462907564E-2</v>
      </c>
      <c r="BB7" s="47">
        <f t="shared" si="18"/>
        <v>4.4477694615236318E-2</v>
      </c>
      <c r="BC7" s="47">
        <f t="shared" ref="BC7:BD7" si="19">(1-(1-BC5/BC6)^12)</f>
        <v>3.510424691080849E-2</v>
      </c>
      <c r="BD7" s="47">
        <f t="shared" si="19"/>
        <v>3.4836413193008009E-2</v>
      </c>
      <c r="BE7" s="47">
        <f t="shared" ref="BE7:BF7" si="20">(1-(1-BE5/BE6)^12)</f>
        <v>4.6528366076194705E-2</v>
      </c>
      <c r="BF7" s="47">
        <f t="shared" si="20"/>
        <v>3.0799357450306375E-2</v>
      </c>
      <c r="BG7" s="47">
        <f t="shared" ref="BG7:BH7" si="21">(1-(1-BG5/BG6)^12)</f>
        <v>3.1443440938323852E-2</v>
      </c>
      <c r="BH7" s="47">
        <f t="shared" si="21"/>
        <v>5.2453031607581746E-2</v>
      </c>
      <c r="BI7" s="47"/>
      <c r="BJ7" s="53">
        <v>4</v>
      </c>
      <c r="BK7" s="54">
        <v>7.4999999999999997E-3</v>
      </c>
      <c r="BL7" s="54">
        <v>0.01</v>
      </c>
    </row>
    <row r="8" spans="1:64" x14ac:dyDescent="0.25">
      <c r="A8" s="48">
        <v>43891</v>
      </c>
      <c r="B8" s="12">
        <v>58594601.409999996</v>
      </c>
      <c r="C8" s="70">
        <f>(_xlfn.DAYS('Capa Final'!$C$3,'Razões de Garantia'!A8)/30)-1</f>
        <v>28.4</v>
      </c>
      <c r="D8" s="70" t="str">
        <f t="shared" si="6"/>
        <v>Sim</v>
      </c>
      <c r="E8" s="44"/>
      <c r="F8" s="38" t="s">
        <v>134</v>
      </c>
      <c r="G8" s="47" t="s">
        <v>122</v>
      </c>
      <c r="H8" s="47" t="str">
        <f t="shared" ref="H8:AM8" si="22">IF(H7&gt;VLOOKUP(H4,$BJ$3:$BL$75,2,0),"Gatilho atingido","Gatilho não atingido")</f>
        <v>Gatilho não atingido</v>
      </c>
      <c r="I8" s="47" t="str">
        <f t="shared" si="22"/>
        <v>Gatilho não atingido</v>
      </c>
      <c r="J8" s="47" t="str">
        <f t="shared" si="22"/>
        <v>Gatilho não atingido</v>
      </c>
      <c r="K8" s="47" t="str">
        <f t="shared" si="22"/>
        <v>Gatilho não atingido</v>
      </c>
      <c r="L8" s="47" t="str">
        <f t="shared" si="22"/>
        <v>Gatilho não atingido</v>
      </c>
      <c r="M8" s="47" t="str">
        <f t="shared" si="22"/>
        <v>Gatilho não atingido</v>
      </c>
      <c r="N8" s="47" t="str">
        <f t="shared" si="22"/>
        <v>Gatilho não atingido</v>
      </c>
      <c r="O8" s="47" t="str">
        <f t="shared" si="22"/>
        <v>Gatilho não atingido</v>
      </c>
      <c r="P8" s="47" t="str">
        <f t="shared" si="22"/>
        <v>Gatilho não atingido</v>
      </c>
      <c r="Q8" s="47" t="str">
        <f t="shared" si="22"/>
        <v>Gatilho não atingido</v>
      </c>
      <c r="R8" s="47" t="str">
        <f t="shared" si="22"/>
        <v>Gatilho não atingido</v>
      </c>
      <c r="S8" s="47" t="str">
        <f t="shared" si="22"/>
        <v>Gatilho não atingido</v>
      </c>
      <c r="T8" s="47" t="str">
        <f t="shared" si="22"/>
        <v>Gatilho não atingido</v>
      </c>
      <c r="U8" s="47" t="str">
        <f t="shared" si="22"/>
        <v>Gatilho não atingido</v>
      </c>
      <c r="V8" s="47" t="str">
        <f t="shared" si="22"/>
        <v>Gatilho não atingido</v>
      </c>
      <c r="W8" s="47" t="str">
        <f t="shared" si="22"/>
        <v>Gatilho não atingido</v>
      </c>
      <c r="X8" s="47" t="str">
        <f t="shared" si="22"/>
        <v>Gatilho não atingido</v>
      </c>
      <c r="Y8" s="47" t="str">
        <f t="shared" si="22"/>
        <v>Gatilho não atingido</v>
      </c>
      <c r="Z8" s="47" t="str">
        <f t="shared" si="22"/>
        <v>Gatilho não atingido</v>
      </c>
      <c r="AA8" s="47" t="str">
        <f t="shared" si="22"/>
        <v>Gatilho não atingido</v>
      </c>
      <c r="AB8" s="47" t="str">
        <f t="shared" si="22"/>
        <v>Gatilho não atingido</v>
      </c>
      <c r="AC8" s="47" t="str">
        <f t="shared" si="22"/>
        <v>Gatilho não atingido</v>
      </c>
      <c r="AD8" s="47" t="str">
        <f t="shared" si="22"/>
        <v>Gatilho não atingido</v>
      </c>
      <c r="AE8" s="47" t="str">
        <f t="shared" si="22"/>
        <v>Gatilho não atingido</v>
      </c>
      <c r="AF8" s="47" t="str">
        <f t="shared" si="22"/>
        <v>Gatilho não atingido</v>
      </c>
      <c r="AG8" s="47" t="str">
        <f t="shared" si="22"/>
        <v>Gatilho não atingido</v>
      </c>
      <c r="AH8" s="47" t="str">
        <f t="shared" si="22"/>
        <v>Gatilho não atingido</v>
      </c>
      <c r="AI8" s="47" t="str">
        <f t="shared" si="22"/>
        <v>Gatilho não atingido</v>
      </c>
      <c r="AJ8" s="47" t="str">
        <f t="shared" si="22"/>
        <v>Gatilho não atingido</v>
      </c>
      <c r="AK8" s="47" t="str">
        <f t="shared" si="22"/>
        <v>Gatilho não atingido</v>
      </c>
      <c r="AL8" s="47" t="str">
        <f t="shared" si="22"/>
        <v>Gatilho não atingido</v>
      </c>
      <c r="AM8" s="47" t="str">
        <f t="shared" si="22"/>
        <v>Gatilho não atingido</v>
      </c>
      <c r="AN8" s="46"/>
      <c r="AO8" s="38" t="s">
        <v>120</v>
      </c>
      <c r="AP8" s="47" t="s">
        <v>122</v>
      </c>
      <c r="AQ8" s="47" t="s">
        <v>122</v>
      </c>
      <c r="AR8" s="47" t="s">
        <v>122</v>
      </c>
      <c r="AS8" s="47">
        <f t="shared" ref="AS8:BH8" si="23">AVERAGE(AQ7:AS7)</f>
        <v>3.0073105161488312E-2</v>
      </c>
      <c r="AT8" s="47">
        <f t="shared" si="23"/>
        <v>3.7894683622928138E-2</v>
      </c>
      <c r="AU8" s="47">
        <f t="shared" si="23"/>
        <v>3.1452177944407279E-2</v>
      </c>
      <c r="AV8" s="47">
        <f t="shared" si="23"/>
        <v>3.9263923004885938E-2</v>
      </c>
      <c r="AW8" s="47">
        <f t="shared" si="23"/>
        <v>4.1112178813254019E-2</v>
      </c>
      <c r="AX8" s="47">
        <f t="shared" si="23"/>
        <v>4.474038163541727E-2</v>
      </c>
      <c r="AY8" s="47">
        <f t="shared" si="23"/>
        <v>4.2820097066701722E-2</v>
      </c>
      <c r="AZ8" s="47">
        <f t="shared" si="23"/>
        <v>4.0867208145142997E-2</v>
      </c>
      <c r="BA8" s="47">
        <f t="shared" si="23"/>
        <v>4.0718517485330764E-2</v>
      </c>
      <c r="BB8" s="47">
        <f t="shared" si="23"/>
        <v>3.8599157786499284E-2</v>
      </c>
      <c r="BC8" s="47">
        <f t="shared" si="23"/>
        <v>3.897661299631746E-2</v>
      </c>
      <c r="BD8" s="47">
        <f t="shared" si="23"/>
        <v>3.8139451573017603E-2</v>
      </c>
      <c r="BE8" s="47">
        <f t="shared" si="23"/>
        <v>3.8823008726670404E-2</v>
      </c>
      <c r="BF8" s="47">
        <f t="shared" si="23"/>
        <v>3.7388045573169694E-2</v>
      </c>
      <c r="BG8" s="47">
        <f t="shared" si="23"/>
        <v>3.6257054821608313E-2</v>
      </c>
      <c r="BH8" s="47">
        <f t="shared" si="23"/>
        <v>3.823194333207066E-2</v>
      </c>
      <c r="BI8" s="47"/>
      <c r="BJ8" s="53">
        <v>5</v>
      </c>
      <c r="BK8" s="54">
        <v>9.7999999999999997E-3</v>
      </c>
      <c r="BL8" s="54">
        <v>1.2800000000000001E-2</v>
      </c>
    </row>
    <row r="9" spans="1:64" x14ac:dyDescent="0.25">
      <c r="A9" s="48">
        <v>43922</v>
      </c>
      <c r="B9" s="12">
        <v>35443379.209999986</v>
      </c>
      <c r="C9" s="70">
        <f>(_xlfn.DAYS('Capa Final'!$C$3,'Razões de Garantia'!A9)/30)-1</f>
        <v>27.366666666666667</v>
      </c>
      <c r="D9" s="70" t="str">
        <f t="shared" si="6"/>
        <v>Sim</v>
      </c>
      <c r="E9" s="44"/>
      <c r="F9" s="38" t="s">
        <v>139</v>
      </c>
      <c r="G9" s="47" t="s">
        <v>122</v>
      </c>
      <c r="H9" s="47" t="str">
        <f t="shared" ref="H9:X9" si="24">IF(H7&gt;VLOOKUP(H4,$BJ$3:$BL$75,3,0),"Gatilho atingido","Gatilho não atingido")</f>
        <v>Gatilho não atingido</v>
      </c>
      <c r="I9" s="47" t="str">
        <f t="shared" si="24"/>
        <v>Gatilho não atingido</v>
      </c>
      <c r="J9" s="47" t="str">
        <f t="shared" si="24"/>
        <v>Gatilho não atingido</v>
      </c>
      <c r="K9" s="47" t="str">
        <f t="shared" si="24"/>
        <v>Gatilho não atingido</v>
      </c>
      <c r="L9" s="47" t="str">
        <f t="shared" si="24"/>
        <v>Gatilho não atingido</v>
      </c>
      <c r="M9" s="47" t="str">
        <f t="shared" si="24"/>
        <v>Gatilho não atingido</v>
      </c>
      <c r="N9" s="47" t="str">
        <f t="shared" si="24"/>
        <v>Gatilho não atingido</v>
      </c>
      <c r="O9" s="47" t="str">
        <f t="shared" si="24"/>
        <v>Gatilho não atingido</v>
      </c>
      <c r="P9" s="47" t="str">
        <f t="shared" si="24"/>
        <v>Gatilho não atingido</v>
      </c>
      <c r="Q9" s="47" t="str">
        <f t="shared" si="24"/>
        <v>Gatilho não atingido</v>
      </c>
      <c r="R9" s="47" t="str">
        <f t="shared" si="24"/>
        <v>Gatilho não atingido</v>
      </c>
      <c r="S9" s="47" t="str">
        <f t="shared" si="24"/>
        <v>Gatilho não atingido</v>
      </c>
      <c r="T9" s="47" t="str">
        <f t="shared" si="24"/>
        <v>Gatilho não atingido</v>
      </c>
      <c r="U9" s="47" t="str">
        <f t="shared" si="24"/>
        <v>Gatilho não atingido</v>
      </c>
      <c r="V9" s="47" t="str">
        <f t="shared" si="24"/>
        <v>Gatilho não atingido</v>
      </c>
      <c r="W9" s="47" t="str">
        <f t="shared" si="24"/>
        <v>Gatilho não atingido</v>
      </c>
      <c r="X9" s="47" t="str">
        <f t="shared" si="24"/>
        <v>Gatilho não atingido</v>
      </c>
      <c r="Y9" s="47" t="str">
        <f t="shared" ref="Y9" si="25">IF(Y7&gt;VLOOKUP(Y4,$BJ$3:$BL$75,3,0),"Gatilho atingido","Gatilho não atingido")</f>
        <v>Gatilho não atingido</v>
      </c>
      <c r="Z9" s="47" t="str">
        <f t="shared" ref="Z9:AD9" si="26">IF(Z7&gt;VLOOKUP(Z4,$BJ$3:$BL$75,3,0),"Gatilho atingido","Gatilho não atingido")</f>
        <v>Gatilho não atingido</v>
      </c>
      <c r="AA9" s="47" t="str">
        <f t="shared" si="26"/>
        <v>Gatilho não atingido</v>
      </c>
      <c r="AB9" s="47" t="str">
        <f t="shared" si="26"/>
        <v>Gatilho não atingido</v>
      </c>
      <c r="AC9" s="47" t="str">
        <f t="shared" si="26"/>
        <v>Gatilho não atingido</v>
      </c>
      <c r="AD9" s="47" t="str">
        <f t="shared" si="26"/>
        <v>Gatilho não atingido</v>
      </c>
      <c r="AE9" s="47" t="str">
        <f t="shared" ref="AE9:AJ9" si="27">IF(AE7&gt;VLOOKUP(AE4,$BJ$3:$BL$75,3,0),"Gatilho atingido","Gatilho não atingido")</f>
        <v>Gatilho não atingido</v>
      </c>
      <c r="AF9" s="47" t="str">
        <f t="shared" si="27"/>
        <v>Gatilho não atingido</v>
      </c>
      <c r="AG9" s="47" t="str">
        <f t="shared" si="27"/>
        <v>Gatilho não atingido</v>
      </c>
      <c r="AH9" s="47" t="str">
        <f t="shared" si="27"/>
        <v>Gatilho não atingido</v>
      </c>
      <c r="AI9" s="47" t="str">
        <f t="shared" si="27"/>
        <v>Gatilho não atingido</v>
      </c>
      <c r="AJ9" s="47" t="str">
        <f t="shared" si="27"/>
        <v>Gatilho não atingido</v>
      </c>
      <c r="AK9" s="47" t="str">
        <f t="shared" ref="AK9:AL9" si="28">IF(AK7&gt;VLOOKUP(AK4,$BJ$3:$BL$75,3,0),"Gatilho atingido","Gatilho não atingido")</f>
        <v>Gatilho não atingido</v>
      </c>
      <c r="AL9" s="47" t="str">
        <f t="shared" si="28"/>
        <v>Gatilho não atingido</v>
      </c>
      <c r="AM9" s="47" t="str">
        <f t="shared" ref="AM9" si="29">IF(AM7&gt;VLOOKUP(AM4,$BJ$3:$BL$75,3,0),"Gatilho atingido","Gatilho não atingido")</f>
        <v>Gatilho não atingido</v>
      </c>
      <c r="AN9" s="46"/>
      <c r="AO9" s="38" t="s">
        <v>131</v>
      </c>
      <c r="AP9" s="47" t="s">
        <v>122</v>
      </c>
      <c r="AQ9" s="47" t="s">
        <v>122</v>
      </c>
      <c r="AR9" s="47" t="s">
        <v>122</v>
      </c>
      <c r="AS9" s="47" t="str">
        <f>IF('Razões de Garantia'!AS8&gt;=5.25%,"Gatilho atingido","Gatilho não atingido")</f>
        <v>Gatilho não atingido</v>
      </c>
      <c r="AT9" s="47" t="str">
        <f>IF('Razões de Garantia'!AT8&gt;=5.25%,"Gatilho atingido","Gatilho não atingido")</f>
        <v>Gatilho não atingido</v>
      </c>
      <c r="AU9" s="47" t="str">
        <f>IF('Razões de Garantia'!AU8&gt;=5.25%,"Gatilho atingido","Gatilho não atingido")</f>
        <v>Gatilho não atingido</v>
      </c>
      <c r="AV9" s="47" t="str">
        <f>IF('Razões de Garantia'!AV8&gt;=5.25%,"Gatilho atingido","Gatilho não atingido")</f>
        <v>Gatilho não atingido</v>
      </c>
      <c r="AW9" s="47" t="str">
        <f>IF('Razões de Garantia'!AW8&gt;=5.25%,"Gatilho atingido","Gatilho não atingido")</f>
        <v>Gatilho não atingido</v>
      </c>
      <c r="AX9" s="47" t="str">
        <f>IF('Razões de Garantia'!AX8&gt;=5.25%,"Gatilho atingido","Gatilho não atingido")</f>
        <v>Gatilho não atingido</v>
      </c>
      <c r="AY9" s="47" t="str">
        <f>IF('Razões de Garantia'!AY8&gt;=5.25%,"Gatilho atingido","Gatilho não atingido")</f>
        <v>Gatilho não atingido</v>
      </c>
      <c r="AZ9" s="47" t="str">
        <f>IF('Razões de Garantia'!AZ8&gt;=5.25%,"Gatilho atingido","Gatilho não atingido")</f>
        <v>Gatilho não atingido</v>
      </c>
      <c r="BA9" s="47" t="str">
        <f>IF('Razões de Garantia'!BA8&gt;=5.25%,"Gatilho atingido","Gatilho não atingido")</f>
        <v>Gatilho não atingido</v>
      </c>
      <c r="BB9" s="47" t="str">
        <f>IF('Razões de Garantia'!BB8&gt;=5.25%,"Gatilho atingido","Gatilho não atingido")</f>
        <v>Gatilho não atingido</v>
      </c>
      <c r="BC9" s="47" t="str">
        <f>IF('Razões de Garantia'!BC8&gt;=5.25%,"Gatilho atingido","Gatilho não atingido")</f>
        <v>Gatilho não atingido</v>
      </c>
      <c r="BD9" s="47" t="str">
        <f>IF('Razões de Garantia'!BD8&gt;=5.25%,"Gatilho atingido","Gatilho não atingido")</f>
        <v>Gatilho não atingido</v>
      </c>
      <c r="BE9" s="47" t="str">
        <f>IF('Razões de Garantia'!BE8&gt;=5.25%,"Gatilho atingido","Gatilho não atingido")</f>
        <v>Gatilho não atingido</v>
      </c>
      <c r="BF9" s="47" t="str">
        <f>IF('Razões de Garantia'!BF8&gt;=5.25%,"Gatilho atingido","Gatilho não atingido")</f>
        <v>Gatilho não atingido</v>
      </c>
      <c r="BG9" s="47" t="str">
        <f>IF('Razões de Garantia'!BG8&gt;=5.25%,"Gatilho atingido","Gatilho não atingido")</f>
        <v>Gatilho não atingido</v>
      </c>
      <c r="BH9" s="47" t="str">
        <f>IF('Razões de Garantia'!BH8&gt;=5.25%,"Gatilho atingido","Gatilho não atingido")</f>
        <v>Gatilho não atingido</v>
      </c>
      <c r="BI9" s="47"/>
      <c r="BJ9" s="53">
        <v>6</v>
      </c>
      <c r="BK9" s="54">
        <v>1.2E-2</v>
      </c>
      <c r="BL9" s="54">
        <v>1.5599999999999999E-2</v>
      </c>
    </row>
    <row r="10" spans="1:64" x14ac:dyDescent="0.25">
      <c r="A10" s="48">
        <v>43952</v>
      </c>
      <c r="B10" s="12">
        <v>114959987.07000007</v>
      </c>
      <c r="C10" s="70">
        <f>(_xlfn.DAYS('Capa Final'!$C$3,'Razões de Garantia'!A10)/30)-1</f>
        <v>26.366666666666667</v>
      </c>
      <c r="D10" s="70" t="str">
        <f t="shared" si="6"/>
        <v>Sim</v>
      </c>
      <c r="E10" s="44"/>
      <c r="F10" s="13"/>
      <c r="G10" s="21"/>
      <c r="H10" s="21"/>
      <c r="AN10" s="46"/>
      <c r="AO10" s="38" t="s">
        <v>132</v>
      </c>
      <c r="AP10" s="47" t="s">
        <v>122</v>
      </c>
      <c r="AQ10" s="47" t="s">
        <v>122</v>
      </c>
      <c r="AR10" s="47" t="s">
        <v>122</v>
      </c>
      <c r="AS10" s="47" t="str">
        <f>IF('Razões de Garantia'!AS8&gt;=6.5%,"Gatilho atingido","Gatilho não atingido")</f>
        <v>Gatilho não atingido</v>
      </c>
      <c r="AT10" s="47" t="str">
        <f>IF('Razões de Garantia'!AT8&gt;=6.5%,"Gatilho atingido","Gatilho não atingido")</f>
        <v>Gatilho não atingido</v>
      </c>
      <c r="AU10" s="47" t="str">
        <f>IF('Razões de Garantia'!AU8&gt;=6.5%,"Gatilho atingido","Gatilho não atingido")</f>
        <v>Gatilho não atingido</v>
      </c>
      <c r="AV10" s="47" t="str">
        <f>IF('Razões de Garantia'!AV8&gt;=6.5%,"Gatilho atingido","Gatilho não atingido")</f>
        <v>Gatilho não atingido</v>
      </c>
      <c r="AW10" s="47" t="str">
        <f>IF('Razões de Garantia'!AW8&gt;=6.5%,"Gatilho atingido","Gatilho não atingido")</f>
        <v>Gatilho não atingido</v>
      </c>
      <c r="AX10" s="47" t="str">
        <f>IF('Razões de Garantia'!AX8&gt;=6.5%,"Gatilho atingido","Gatilho não atingido")</f>
        <v>Gatilho não atingido</v>
      </c>
      <c r="AY10" s="47" t="str">
        <f>IF('Razões de Garantia'!AY8&gt;=6.5%,"Gatilho atingido","Gatilho não atingido")</f>
        <v>Gatilho não atingido</v>
      </c>
      <c r="AZ10" s="47" t="str">
        <f>IF('Razões de Garantia'!AZ8&gt;=6.5%,"Gatilho atingido","Gatilho não atingido")</f>
        <v>Gatilho não atingido</v>
      </c>
      <c r="BA10" s="47" t="str">
        <f>IF('Razões de Garantia'!BA8&gt;=6.5%,"Gatilho atingido","Gatilho não atingido")</f>
        <v>Gatilho não atingido</v>
      </c>
      <c r="BB10" s="47" t="str">
        <f>IF('Razões de Garantia'!BB8&gt;=6.5%,"Gatilho atingido","Gatilho não atingido")</f>
        <v>Gatilho não atingido</v>
      </c>
      <c r="BC10" s="47" t="str">
        <f>IF('Razões de Garantia'!BC8&gt;=6.5%,"Gatilho atingido","Gatilho não atingido")</f>
        <v>Gatilho não atingido</v>
      </c>
      <c r="BD10" s="47" t="str">
        <f>IF('Razões de Garantia'!BD8&gt;=6.5%,"Gatilho atingido","Gatilho não atingido")</f>
        <v>Gatilho não atingido</v>
      </c>
      <c r="BE10" s="47" t="str">
        <f>IF('Razões de Garantia'!BE8&gt;=6.5%,"Gatilho atingido","Gatilho não atingido")</f>
        <v>Gatilho não atingido</v>
      </c>
      <c r="BF10" s="47" t="str">
        <f>IF('Razões de Garantia'!BF8&gt;=6.5%,"Gatilho atingido","Gatilho não atingido")</f>
        <v>Gatilho não atingido</v>
      </c>
      <c r="BG10" s="47" t="str">
        <f>IF('Razões de Garantia'!BG8&gt;=6.5%,"Gatilho atingido","Gatilho não atingido")</f>
        <v>Gatilho não atingido</v>
      </c>
      <c r="BH10" s="47" t="str">
        <f>IF('Razões de Garantia'!BH8&gt;=6.5%,"Gatilho atingido","Gatilho não atingido")</f>
        <v>Gatilho não atingido</v>
      </c>
      <c r="BI10" s="47"/>
      <c r="BJ10" s="53">
        <v>7</v>
      </c>
      <c r="BK10" s="54">
        <v>1.43E-2</v>
      </c>
      <c r="BL10" s="54">
        <v>1.84E-2</v>
      </c>
    </row>
    <row r="11" spans="1:64" x14ac:dyDescent="0.25">
      <c r="A11" s="48">
        <v>43983</v>
      </c>
      <c r="B11" s="12">
        <v>77416359.170000106</v>
      </c>
      <c r="C11" s="70">
        <f>(_xlfn.DAYS('Capa Final'!$C$3,'Razões de Garantia'!A11)/30)-1</f>
        <v>25.333333333333332</v>
      </c>
      <c r="D11" s="70" t="str">
        <f t="shared" si="6"/>
        <v>Sim</v>
      </c>
      <c r="E11" s="44"/>
      <c r="F11" s="13"/>
      <c r="G11" s="96" t="s">
        <v>116</v>
      </c>
      <c r="H11" s="96"/>
      <c r="I11" s="96"/>
      <c r="J11" s="96"/>
      <c r="K11" s="96"/>
      <c r="L11" s="96"/>
      <c r="M11" s="96"/>
      <c r="N11" s="96"/>
      <c r="O11" s="9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46"/>
      <c r="AO11" s="38" t="s">
        <v>133</v>
      </c>
      <c r="AP11" s="47" t="s">
        <v>122</v>
      </c>
      <c r="AQ11" s="47" t="s">
        <v>122</v>
      </c>
      <c r="AR11" s="47" t="s">
        <v>122</v>
      </c>
      <c r="AS11" s="47" t="str">
        <f>IF('Razões de Garantia'!AS8&gt;=8%,"Gatilho atingido","Gatilho não atingido")</f>
        <v>Gatilho não atingido</v>
      </c>
      <c r="AT11" s="47" t="str">
        <f>IF('Razões de Garantia'!AT8&gt;=8%,"Gatilho atingido","Gatilho não atingido")</f>
        <v>Gatilho não atingido</v>
      </c>
      <c r="AU11" s="47" t="str">
        <f>IF('Razões de Garantia'!AU8&gt;=8%,"Gatilho atingido","Gatilho não atingido")</f>
        <v>Gatilho não atingido</v>
      </c>
      <c r="AV11" s="47" t="str">
        <f>IF('Razões de Garantia'!AV8&gt;=8%,"Gatilho atingido","Gatilho não atingido")</f>
        <v>Gatilho não atingido</v>
      </c>
      <c r="AW11" s="47" t="str">
        <f>IF('Razões de Garantia'!AW8&gt;=8%,"Gatilho atingido","Gatilho não atingido")</f>
        <v>Gatilho não atingido</v>
      </c>
      <c r="AX11" s="47" t="str">
        <f>IF('Razões de Garantia'!AX8&gt;=8%,"Gatilho atingido","Gatilho não atingido")</f>
        <v>Gatilho não atingido</v>
      </c>
      <c r="AY11" s="47" t="str">
        <f>IF('Razões de Garantia'!AY8&gt;=8%,"Gatilho atingido","Gatilho não atingido")</f>
        <v>Gatilho não atingido</v>
      </c>
      <c r="AZ11" s="47" t="str">
        <f>IF('Razões de Garantia'!AZ8&gt;=8%,"Gatilho atingido","Gatilho não atingido")</f>
        <v>Gatilho não atingido</v>
      </c>
      <c r="BA11" s="47" t="str">
        <f>IF('Razões de Garantia'!BA8&gt;=8%,"Gatilho atingido","Gatilho não atingido")</f>
        <v>Gatilho não atingido</v>
      </c>
      <c r="BB11" s="47" t="str">
        <f>IF('Razões de Garantia'!BB8&gt;=8%,"Gatilho atingido","Gatilho não atingido")</f>
        <v>Gatilho não atingido</v>
      </c>
      <c r="BC11" s="47" t="str">
        <f>IF('Razões de Garantia'!BC8&gt;=8%,"Gatilho atingido","Gatilho não atingido")</f>
        <v>Gatilho não atingido</v>
      </c>
      <c r="BD11" s="47" t="str">
        <f>IF('Razões de Garantia'!BD8&gt;=8%,"Gatilho atingido","Gatilho não atingido")</f>
        <v>Gatilho não atingido</v>
      </c>
      <c r="BE11" s="47" t="str">
        <f>IF('Razões de Garantia'!BE8&gt;=8%,"Gatilho atingido","Gatilho não atingido")</f>
        <v>Gatilho não atingido</v>
      </c>
      <c r="BF11" s="47" t="str">
        <f>IF('Razões de Garantia'!BF8&gt;=8%,"Gatilho atingido","Gatilho não atingido")</f>
        <v>Gatilho não atingido</v>
      </c>
      <c r="BG11" s="47" t="str">
        <f>IF('Razões de Garantia'!BG8&gt;=8%,"Gatilho atingido","Gatilho não atingido")</f>
        <v>Gatilho não atingido</v>
      </c>
      <c r="BH11" s="47" t="str">
        <f>IF('Razões de Garantia'!BH8&gt;=8%,"Gatilho atingido","Gatilho não atingido")</f>
        <v>Gatilho não atingido</v>
      </c>
      <c r="BI11" s="47"/>
      <c r="BJ11" s="53">
        <v>8</v>
      </c>
      <c r="BK11" s="54">
        <v>1.6500000000000001E-2</v>
      </c>
      <c r="BL11" s="54">
        <v>2.12E-2</v>
      </c>
    </row>
    <row r="12" spans="1:64" x14ac:dyDescent="0.25">
      <c r="A12" s="48">
        <v>44013</v>
      </c>
      <c r="B12" s="12">
        <v>135156210.66000074</v>
      </c>
      <c r="C12" s="70">
        <f>(_xlfn.DAYS('Capa Final'!$C$3,'Razões de Garantia'!A12)/30)-1</f>
        <v>24.333333333333332</v>
      </c>
      <c r="D12" s="70" t="str">
        <f t="shared" si="6"/>
        <v>Sim</v>
      </c>
      <c r="E12" s="44"/>
      <c r="F12" s="38" t="s">
        <v>121</v>
      </c>
      <c r="G12" s="39">
        <v>43770</v>
      </c>
      <c r="H12" s="39">
        <f t="shared" ref="H12:O12" si="30">EDATE(G12,1)</f>
        <v>43800</v>
      </c>
      <c r="I12" s="39">
        <f t="shared" si="30"/>
        <v>43831</v>
      </c>
      <c r="J12" s="39">
        <f t="shared" si="30"/>
        <v>43862</v>
      </c>
      <c r="K12" s="39">
        <f t="shared" si="30"/>
        <v>43891</v>
      </c>
      <c r="L12" s="39">
        <f t="shared" si="30"/>
        <v>43922</v>
      </c>
      <c r="M12" s="39">
        <f t="shared" si="30"/>
        <v>43952</v>
      </c>
      <c r="N12" s="39">
        <f t="shared" si="30"/>
        <v>43983</v>
      </c>
      <c r="O12" s="39">
        <f t="shared" si="30"/>
        <v>44013</v>
      </c>
      <c r="P12" s="39">
        <f t="shared" ref="P12:U12" si="31">EDATE(O12,1)</f>
        <v>44044</v>
      </c>
      <c r="Q12" s="39">
        <f t="shared" si="31"/>
        <v>44075</v>
      </c>
      <c r="R12" s="39">
        <f t="shared" si="31"/>
        <v>44105</v>
      </c>
      <c r="S12" s="39">
        <f t="shared" si="31"/>
        <v>44136</v>
      </c>
      <c r="T12" s="39">
        <f t="shared" si="31"/>
        <v>44166</v>
      </c>
      <c r="U12" s="39">
        <f t="shared" si="31"/>
        <v>44197</v>
      </c>
      <c r="V12" s="39">
        <f t="shared" ref="V12:AM12" si="32">EDATE(U12,1)</f>
        <v>44228</v>
      </c>
      <c r="W12" s="39">
        <f t="shared" si="32"/>
        <v>44256</v>
      </c>
      <c r="X12" s="39">
        <f t="shared" si="32"/>
        <v>44287</v>
      </c>
      <c r="Y12" s="39">
        <f t="shared" si="32"/>
        <v>44317</v>
      </c>
      <c r="Z12" s="39">
        <f t="shared" si="32"/>
        <v>44348</v>
      </c>
      <c r="AA12" s="39">
        <f t="shared" si="32"/>
        <v>44378</v>
      </c>
      <c r="AB12" s="39">
        <f t="shared" si="32"/>
        <v>44409</v>
      </c>
      <c r="AC12" s="39">
        <f t="shared" si="32"/>
        <v>44440</v>
      </c>
      <c r="AD12" s="39">
        <f t="shared" si="32"/>
        <v>44470</v>
      </c>
      <c r="AE12" s="39">
        <f t="shared" si="32"/>
        <v>44501</v>
      </c>
      <c r="AF12" s="39">
        <f t="shared" si="32"/>
        <v>44531</v>
      </c>
      <c r="AG12" s="39">
        <f t="shared" si="32"/>
        <v>44562</v>
      </c>
      <c r="AH12" s="39">
        <f t="shared" si="32"/>
        <v>44593</v>
      </c>
      <c r="AI12" s="39">
        <f t="shared" si="32"/>
        <v>44621</v>
      </c>
      <c r="AJ12" s="39">
        <f t="shared" si="32"/>
        <v>44652</v>
      </c>
      <c r="AK12" s="39">
        <f t="shared" si="32"/>
        <v>44682</v>
      </c>
      <c r="AL12" s="39">
        <f t="shared" si="32"/>
        <v>44713</v>
      </c>
      <c r="AM12" s="39">
        <f t="shared" si="32"/>
        <v>44743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53">
        <v>9</v>
      </c>
      <c r="BK12" s="54">
        <v>1.8800000000000001E-2</v>
      </c>
      <c r="BL12" s="54">
        <v>2.4E-2</v>
      </c>
    </row>
    <row r="13" spans="1:64" x14ac:dyDescent="0.25">
      <c r="A13" s="48">
        <v>44044</v>
      </c>
      <c r="B13" s="12">
        <v>282086747.22000003</v>
      </c>
      <c r="C13" s="70">
        <f>(_xlfn.DAYS('Capa Final'!$C$3,'Razões de Garantia'!A13)/30)-1</f>
        <v>23.3</v>
      </c>
      <c r="D13" s="70" t="str">
        <f t="shared" si="6"/>
        <v>Sim</v>
      </c>
      <c r="E13" s="44"/>
      <c r="F13" s="38" t="s">
        <v>130</v>
      </c>
      <c r="G13" s="51" t="s">
        <v>122</v>
      </c>
      <c r="H13" s="50">
        <v>0</v>
      </c>
      <c r="I13" s="50">
        <f>H13+1</f>
        <v>1</v>
      </c>
      <c r="J13" s="50">
        <f t="shared" ref="J13:O13" si="33">I13+1</f>
        <v>2</v>
      </c>
      <c r="K13" s="50">
        <f t="shared" si="33"/>
        <v>3</v>
      </c>
      <c r="L13" s="50">
        <f t="shared" si="33"/>
        <v>4</v>
      </c>
      <c r="M13" s="50">
        <f t="shared" si="33"/>
        <v>5</v>
      </c>
      <c r="N13" s="50">
        <f t="shared" si="33"/>
        <v>6</v>
      </c>
      <c r="O13" s="50">
        <f t="shared" si="33"/>
        <v>7</v>
      </c>
      <c r="P13" s="50">
        <f t="shared" ref="P13:U13" si="34">O13+1</f>
        <v>8</v>
      </c>
      <c r="Q13" s="50">
        <f t="shared" si="34"/>
        <v>9</v>
      </c>
      <c r="R13" s="50">
        <f t="shared" si="34"/>
        <v>10</v>
      </c>
      <c r="S13" s="50">
        <f t="shared" si="34"/>
        <v>11</v>
      </c>
      <c r="T13" s="50">
        <f t="shared" si="34"/>
        <v>12</v>
      </c>
      <c r="U13" s="50">
        <f t="shared" si="34"/>
        <v>13</v>
      </c>
      <c r="V13" s="50">
        <f t="shared" ref="V13:AM13" si="35">U13+1</f>
        <v>14</v>
      </c>
      <c r="W13" s="50">
        <f t="shared" si="35"/>
        <v>15</v>
      </c>
      <c r="X13" s="50">
        <f t="shared" si="35"/>
        <v>16</v>
      </c>
      <c r="Y13" s="50">
        <f t="shared" si="35"/>
        <v>17</v>
      </c>
      <c r="Z13" s="50">
        <f t="shared" si="35"/>
        <v>18</v>
      </c>
      <c r="AA13" s="50">
        <f t="shared" si="35"/>
        <v>19</v>
      </c>
      <c r="AB13" s="50">
        <f t="shared" si="35"/>
        <v>20</v>
      </c>
      <c r="AC13" s="50">
        <f t="shared" si="35"/>
        <v>21</v>
      </c>
      <c r="AD13" s="50">
        <f t="shared" si="35"/>
        <v>22</v>
      </c>
      <c r="AE13" s="50">
        <f t="shared" si="35"/>
        <v>23</v>
      </c>
      <c r="AF13" s="50">
        <f t="shared" si="35"/>
        <v>24</v>
      </c>
      <c r="AG13" s="50">
        <f t="shared" si="35"/>
        <v>25</v>
      </c>
      <c r="AH13" s="50">
        <f t="shared" si="35"/>
        <v>26</v>
      </c>
      <c r="AI13" s="50">
        <f t="shared" si="35"/>
        <v>27</v>
      </c>
      <c r="AJ13" s="50">
        <f t="shared" si="35"/>
        <v>28</v>
      </c>
      <c r="AK13" s="50">
        <f t="shared" si="35"/>
        <v>29</v>
      </c>
      <c r="AL13" s="50">
        <f t="shared" si="35"/>
        <v>30</v>
      </c>
      <c r="AM13" s="50">
        <f t="shared" si="35"/>
        <v>31</v>
      </c>
      <c r="BJ13" s="53">
        <v>10</v>
      </c>
      <c r="BK13" s="54">
        <v>2.1000000000000001E-2</v>
      </c>
      <c r="BL13" s="54">
        <v>2.6800000000000001E-2</v>
      </c>
    </row>
    <row r="14" spans="1:64" x14ac:dyDescent="0.25">
      <c r="A14" s="48">
        <v>44075</v>
      </c>
      <c r="B14" s="12">
        <v>126463923.41</v>
      </c>
      <c r="C14" s="70">
        <f>(_xlfn.DAYS('Capa Final'!$C$3,'Razões de Garantia'!A14)/30)-1</f>
        <v>22.266666666666666</v>
      </c>
      <c r="D14" s="70" t="str">
        <f t="shared" si="6"/>
        <v>Sim</v>
      </c>
      <c r="E14" s="44"/>
      <c r="F14" s="38" t="s">
        <v>60</v>
      </c>
      <c r="G14" s="21" t="s">
        <v>122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4537.2661330000001</v>
      </c>
      <c r="N14" s="21">
        <v>83143.671518000003</v>
      </c>
      <c r="O14" s="21">
        <v>266568.809978</v>
      </c>
      <c r="P14" s="21">
        <v>1455363.9789129999</v>
      </c>
      <c r="Q14" s="21">
        <v>1105754.2990490003</v>
      </c>
      <c r="R14" s="21">
        <v>1355175.5275619992</v>
      </c>
      <c r="S14" s="21">
        <v>1516734.181746</v>
      </c>
      <c r="T14" s="21">
        <v>1309760.4259260001</v>
      </c>
      <c r="U14" s="21">
        <v>1297146.5013449998</v>
      </c>
      <c r="V14" s="21">
        <v>731375.01968000014</v>
      </c>
      <c r="W14" s="21">
        <v>860625.82806799968</v>
      </c>
      <c r="X14" s="21">
        <v>1485768.126892</v>
      </c>
      <c r="Y14" s="21">
        <v>1582971.7890219996</v>
      </c>
      <c r="Z14" s="21">
        <v>1616326.1191309998</v>
      </c>
      <c r="AA14" s="21">
        <v>1697090.1040159995</v>
      </c>
      <c r="AB14" s="21">
        <v>1757513.8703739992</v>
      </c>
      <c r="AC14" s="21">
        <v>1809680.1003240002</v>
      </c>
      <c r="AD14" s="21">
        <v>1869106.0595059996</v>
      </c>
      <c r="AE14" s="21">
        <v>1900639.858734</v>
      </c>
      <c r="AF14" s="21">
        <v>1934345.7346430002</v>
      </c>
      <c r="AG14" s="21">
        <v>1946764.6954299996</v>
      </c>
      <c r="AH14" s="21">
        <v>2018867.0240839999</v>
      </c>
      <c r="AI14" s="21">
        <v>2023500.4446390001</v>
      </c>
      <c r="AJ14" s="21">
        <v>2041724.9207649995</v>
      </c>
      <c r="AK14" s="21">
        <v>2062819.6360630002</v>
      </c>
      <c r="AL14" s="21">
        <v>2084342.3586769993</v>
      </c>
      <c r="AM14" s="21">
        <f>SUM('Capa Final'!$D$37:$D$38)+SUM('Capa Final'!$D$46:$D$47)</f>
        <v>2095732.8370649996</v>
      </c>
      <c r="AN14" s="46"/>
      <c r="BJ14" s="53">
        <v>11</v>
      </c>
      <c r="BK14" s="54">
        <v>2.3300000000000001E-2</v>
      </c>
      <c r="BL14" s="54">
        <v>2.9600000000000001E-2</v>
      </c>
    </row>
    <row r="15" spans="1:64" x14ac:dyDescent="0.25">
      <c r="A15" s="48">
        <v>44105</v>
      </c>
      <c r="B15" s="12">
        <v>123980627</v>
      </c>
      <c r="C15" s="70">
        <f>(_xlfn.DAYS('Capa Final'!$C$3,'Razões de Garantia'!A15)/30)-1</f>
        <v>21.266666666666666</v>
      </c>
      <c r="D15" s="70" t="str">
        <f t="shared" si="6"/>
        <v>Sim</v>
      </c>
      <c r="E15" s="44"/>
      <c r="F15" s="38" t="s">
        <v>62</v>
      </c>
      <c r="G15" s="21" t="s">
        <v>122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4537.2661330000001</v>
      </c>
      <c r="N15" s="21">
        <v>78554.438853</v>
      </c>
      <c r="O15" s="21">
        <v>186933.84046999997</v>
      </c>
      <c r="P15" s="21">
        <v>885491.84289299999</v>
      </c>
      <c r="Q15" s="21">
        <v>194095.72858699996</v>
      </c>
      <c r="R15" s="21">
        <v>263815.86610600009</v>
      </c>
      <c r="S15" s="21">
        <v>205967.02602099994</v>
      </c>
      <c r="T15" s="21">
        <v>48426.953802000004</v>
      </c>
      <c r="U15" s="21">
        <v>36734.016131000004</v>
      </c>
      <c r="V15" s="21">
        <v>30055.543598</v>
      </c>
      <c r="W15" s="21">
        <v>118696.02898699998</v>
      </c>
      <c r="X15" s="21">
        <v>50229.980903999996</v>
      </c>
      <c r="Y15" s="21">
        <v>62766.554663000003</v>
      </c>
      <c r="Z15" s="21">
        <v>24026.968853999999</v>
      </c>
      <c r="AA15" s="21">
        <v>89375.011165999997</v>
      </c>
      <c r="AB15" s="21">
        <v>61582.364351000011</v>
      </c>
      <c r="AC15" s="21">
        <v>44765.065302000003</v>
      </c>
      <c r="AD15" s="21">
        <v>44738.162325999998</v>
      </c>
      <c r="AE15" s="21">
        <v>29948.269371000002</v>
      </c>
      <c r="AF15" s="21">
        <v>25694.850631000001</v>
      </c>
      <c r="AG15" s="21">
        <v>7655.2893280000008</v>
      </c>
      <c r="AH15" s="21">
        <v>58384.843502999996</v>
      </c>
      <c r="AI15" s="21">
        <v>0</v>
      </c>
      <c r="AJ15" s="21">
        <v>14544.611181</v>
      </c>
      <c r="AK15" s="21">
        <v>28709.627737000003</v>
      </c>
      <c r="AL15" s="21">
        <v>18079.772749</v>
      </c>
      <c r="AM15" s="21">
        <f>'Capa Final'!$D$37+'Capa Final'!$D$46</f>
        <v>14961.686394</v>
      </c>
      <c r="AN15" s="46"/>
      <c r="BJ15" s="53">
        <v>12</v>
      </c>
      <c r="BK15" s="54">
        <v>2.5499999999999998E-2</v>
      </c>
      <c r="BL15" s="54">
        <v>3.2399999999999998E-2</v>
      </c>
    </row>
    <row r="16" spans="1:64" x14ac:dyDescent="0.25">
      <c r="A16" s="48">
        <v>44136</v>
      </c>
      <c r="B16" s="12">
        <v>25876262</v>
      </c>
      <c r="C16" s="70">
        <f>(_xlfn.DAYS('Capa Final'!$C$3,'Razões de Garantia'!A16)/30)-1</f>
        <v>20.233333333333334</v>
      </c>
      <c r="D16" s="70" t="str">
        <f t="shared" si="6"/>
        <v>Sim</v>
      </c>
      <c r="E16" s="44"/>
      <c r="F16" s="38" t="s">
        <v>90</v>
      </c>
      <c r="G16" s="47" t="s">
        <v>122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3.640433582764135E-5</v>
      </c>
      <c r="N16" s="47">
        <v>6.6709557058384074E-4</v>
      </c>
      <c r="O16" s="47">
        <v>2.1387902307589469E-3</v>
      </c>
      <c r="P16" s="47">
        <v>1.1676978490298575E-2</v>
      </c>
      <c r="Q16" s="47">
        <v>8.8719175083570023E-3</v>
      </c>
      <c r="R16" s="47">
        <v>1.0873125702712236E-2</v>
      </c>
      <c r="S16" s="47">
        <v>1.2169376645543175E-2</v>
      </c>
      <c r="T16" s="47">
        <v>1.0508741828559758E-2</v>
      </c>
      <c r="U16" s="47">
        <v>1.0407535169507634E-2</v>
      </c>
      <c r="V16" s="47">
        <v>5.8681199321173978E-3</v>
      </c>
      <c r="W16" s="47">
        <v>6.905151857648238E-3</v>
      </c>
      <c r="X16" s="47">
        <f t="shared" ref="X16:AC16" si="36">X14/$B$5</f>
        <v>1.1920923363959533E-2</v>
      </c>
      <c r="Y16" s="47">
        <f t="shared" si="36"/>
        <v>1.2700827970859321E-2</v>
      </c>
      <c r="Z16" s="47">
        <f t="shared" si="36"/>
        <v>1.2968443358407947E-2</v>
      </c>
      <c r="AA16" s="47">
        <f t="shared" si="36"/>
        <v>1.3616445733042312E-2</v>
      </c>
      <c r="AB16" s="47">
        <f t="shared" si="36"/>
        <v>1.4101250242627723E-2</v>
      </c>
      <c r="AC16" s="47">
        <f t="shared" si="36"/>
        <v>1.4519801171379647E-2</v>
      </c>
      <c r="AD16" s="47">
        <f t="shared" ref="AD16" si="37">AD14/$B$5</f>
        <v>1.4996599867230185E-2</v>
      </c>
      <c r="AE16" s="47">
        <f t="shared" ref="AE16:AJ16" si="38">AE14/$B$5</f>
        <v>1.5249608393370686E-2</v>
      </c>
      <c r="AF16" s="47">
        <f t="shared" si="38"/>
        <v>1.5520044376182375E-2</v>
      </c>
      <c r="AG16" s="47">
        <f t="shared" si="38"/>
        <v>1.5619686761237119E-2</v>
      </c>
      <c r="AH16" s="47">
        <f t="shared" si="38"/>
        <v>1.6198193136956297E-2</v>
      </c>
      <c r="AI16" s="47">
        <f t="shared" si="38"/>
        <v>1.6235368958909549E-2</v>
      </c>
      <c r="AJ16" s="47">
        <f t="shared" si="38"/>
        <v>1.638159136018074E-2</v>
      </c>
      <c r="AK16" s="47">
        <f t="shared" ref="AK16:AL16" si="39">AK14/$B$5</f>
        <v>1.655084286039837E-2</v>
      </c>
      <c r="AL16" s="47">
        <f t="shared" si="39"/>
        <v>1.6723528437791898E-2</v>
      </c>
      <c r="AM16" s="47">
        <f t="shared" ref="AM16" si="40">AM14/$B$5</f>
        <v>1.6814918889292717E-2</v>
      </c>
      <c r="AN16" s="46"/>
      <c r="BJ16" s="53">
        <v>13</v>
      </c>
      <c r="BK16" s="54">
        <v>2.7799999999999998E-2</v>
      </c>
      <c r="BL16" s="54">
        <v>3.5200000000000002E-2</v>
      </c>
    </row>
    <row r="17" spans="2:64" x14ac:dyDescent="0.25">
      <c r="B17" s="43"/>
      <c r="C17" s="78"/>
      <c r="D17" s="43"/>
      <c r="E17" s="44"/>
      <c r="F17" s="38" t="s">
        <v>134</v>
      </c>
      <c r="G17" s="47" t="s">
        <v>122</v>
      </c>
      <c r="H17" s="47" t="s">
        <v>122</v>
      </c>
      <c r="I17" s="47" t="str">
        <f t="shared" ref="I17:X17" si="41">IF(I16&gt;VLOOKUP(I13,$BJ$3:$BL$75,2,0),"Gatilho atingido","Gatilho não atingido")</f>
        <v>Gatilho não atingido</v>
      </c>
      <c r="J17" s="47" t="str">
        <f t="shared" si="41"/>
        <v>Gatilho não atingido</v>
      </c>
      <c r="K17" s="47" t="str">
        <f t="shared" si="41"/>
        <v>Gatilho não atingido</v>
      </c>
      <c r="L17" s="47" t="str">
        <f t="shared" si="41"/>
        <v>Gatilho não atingido</v>
      </c>
      <c r="M17" s="47" t="str">
        <f t="shared" si="41"/>
        <v>Gatilho não atingido</v>
      </c>
      <c r="N17" s="47" t="str">
        <f t="shared" si="41"/>
        <v>Gatilho não atingido</v>
      </c>
      <c r="O17" s="47" t="str">
        <f t="shared" si="41"/>
        <v>Gatilho não atingido</v>
      </c>
      <c r="P17" s="47" t="str">
        <f t="shared" si="41"/>
        <v>Gatilho não atingido</v>
      </c>
      <c r="Q17" s="47" t="str">
        <f t="shared" si="41"/>
        <v>Gatilho não atingido</v>
      </c>
      <c r="R17" s="47" t="str">
        <f t="shared" si="41"/>
        <v>Gatilho não atingido</v>
      </c>
      <c r="S17" s="47" t="str">
        <f t="shared" si="41"/>
        <v>Gatilho não atingido</v>
      </c>
      <c r="T17" s="47" t="str">
        <f t="shared" si="41"/>
        <v>Gatilho não atingido</v>
      </c>
      <c r="U17" s="47" t="str">
        <f t="shared" si="41"/>
        <v>Gatilho não atingido</v>
      </c>
      <c r="V17" s="47" t="str">
        <f t="shared" si="41"/>
        <v>Gatilho não atingido</v>
      </c>
      <c r="W17" s="47" t="str">
        <f t="shared" si="41"/>
        <v>Gatilho não atingido</v>
      </c>
      <c r="X17" s="47" t="str">
        <f t="shared" si="41"/>
        <v>Gatilho não atingido</v>
      </c>
      <c r="Y17" s="47" t="str">
        <f t="shared" ref="Y17" si="42">IF(Y16&gt;VLOOKUP(Y13,$BJ$3:$BL$75,2,0),"Gatilho atingido","Gatilho não atingido")</f>
        <v>Gatilho não atingido</v>
      </c>
      <c r="Z17" s="47" t="str">
        <f t="shared" ref="Z17:AD17" si="43">IF(Z16&gt;VLOOKUP(Z13,$BJ$3:$BL$75,2,0),"Gatilho atingido","Gatilho não atingido")</f>
        <v>Gatilho não atingido</v>
      </c>
      <c r="AA17" s="47" t="str">
        <f t="shared" si="43"/>
        <v>Gatilho não atingido</v>
      </c>
      <c r="AB17" s="47" t="str">
        <f t="shared" si="43"/>
        <v>Gatilho não atingido</v>
      </c>
      <c r="AC17" s="47" t="str">
        <f t="shared" si="43"/>
        <v>Gatilho não atingido</v>
      </c>
      <c r="AD17" s="47" t="str">
        <f t="shared" si="43"/>
        <v>Gatilho não atingido</v>
      </c>
      <c r="AE17" s="47" t="str">
        <f t="shared" ref="AE17:AJ17" si="44">IF(AE16&gt;VLOOKUP(AE13,$BJ$3:$BL$75,2,0),"Gatilho atingido","Gatilho não atingido")</f>
        <v>Gatilho não atingido</v>
      </c>
      <c r="AF17" s="47" t="str">
        <f t="shared" si="44"/>
        <v>Gatilho não atingido</v>
      </c>
      <c r="AG17" s="47" t="str">
        <f t="shared" si="44"/>
        <v>Gatilho não atingido</v>
      </c>
      <c r="AH17" s="47" t="str">
        <f t="shared" si="44"/>
        <v>Gatilho não atingido</v>
      </c>
      <c r="AI17" s="47" t="str">
        <f t="shared" si="44"/>
        <v>Gatilho não atingido</v>
      </c>
      <c r="AJ17" s="47" t="str">
        <f t="shared" si="44"/>
        <v>Gatilho não atingido</v>
      </c>
      <c r="AK17" s="47" t="str">
        <f t="shared" ref="AK17:AL17" si="45">IF(AK16&gt;VLOOKUP(AK13,$BJ$3:$BL$75,2,0),"Gatilho atingido","Gatilho não atingido")</f>
        <v>Gatilho não atingido</v>
      </c>
      <c r="AL17" s="47" t="str">
        <f t="shared" si="45"/>
        <v>Gatilho não atingido</v>
      </c>
      <c r="AM17" s="47" t="str">
        <f t="shared" ref="AM17" si="46">IF(AM16&gt;VLOOKUP(AM13,$BJ$3:$BL$75,2,0),"Gatilho atingido","Gatilho não atingido")</f>
        <v>Gatilho não atingido</v>
      </c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53">
        <v>14</v>
      </c>
      <c r="BK17" s="54">
        <v>0.03</v>
      </c>
      <c r="BL17" s="54">
        <v>3.7999999999999999E-2</v>
      </c>
    </row>
    <row r="18" spans="2:64" x14ac:dyDescent="0.25">
      <c r="B18" s="43"/>
      <c r="C18" s="78"/>
      <c r="D18" s="43"/>
      <c r="E18" s="44"/>
      <c r="F18" s="38" t="s">
        <v>139</v>
      </c>
      <c r="G18" s="47" t="s">
        <v>122</v>
      </c>
      <c r="H18" s="47" t="s">
        <v>122</v>
      </c>
      <c r="I18" s="47" t="str">
        <f t="shared" ref="I18:X18" si="47">IF(I16&gt;VLOOKUP(I13,$BJ$3:$BL$75,3,0),"Gatilho atingido","Gatilho não atingido")</f>
        <v>Gatilho não atingido</v>
      </c>
      <c r="J18" s="47" t="str">
        <f t="shared" si="47"/>
        <v>Gatilho não atingido</v>
      </c>
      <c r="K18" s="47" t="str">
        <f t="shared" si="47"/>
        <v>Gatilho não atingido</v>
      </c>
      <c r="L18" s="47" t="str">
        <f t="shared" si="47"/>
        <v>Gatilho não atingido</v>
      </c>
      <c r="M18" s="47" t="str">
        <f t="shared" si="47"/>
        <v>Gatilho não atingido</v>
      </c>
      <c r="N18" s="47" t="str">
        <f t="shared" si="47"/>
        <v>Gatilho não atingido</v>
      </c>
      <c r="O18" s="47" t="str">
        <f t="shared" si="47"/>
        <v>Gatilho não atingido</v>
      </c>
      <c r="P18" s="47" t="str">
        <f t="shared" si="47"/>
        <v>Gatilho não atingido</v>
      </c>
      <c r="Q18" s="47" t="str">
        <f t="shared" si="47"/>
        <v>Gatilho não atingido</v>
      </c>
      <c r="R18" s="47" t="str">
        <f t="shared" si="47"/>
        <v>Gatilho não atingido</v>
      </c>
      <c r="S18" s="47" t="str">
        <f t="shared" si="47"/>
        <v>Gatilho não atingido</v>
      </c>
      <c r="T18" s="47" t="str">
        <f t="shared" si="47"/>
        <v>Gatilho não atingido</v>
      </c>
      <c r="U18" s="47" t="str">
        <f t="shared" si="47"/>
        <v>Gatilho não atingido</v>
      </c>
      <c r="V18" s="47" t="str">
        <f t="shared" si="47"/>
        <v>Gatilho não atingido</v>
      </c>
      <c r="W18" s="47" t="str">
        <f t="shared" si="47"/>
        <v>Gatilho não atingido</v>
      </c>
      <c r="X18" s="47" t="str">
        <f t="shared" si="47"/>
        <v>Gatilho não atingido</v>
      </c>
      <c r="Y18" s="47" t="str">
        <f t="shared" ref="Y18" si="48">IF(Y16&gt;VLOOKUP(Y13,$BJ$3:$BL$75,3,0),"Gatilho atingido","Gatilho não atingido")</f>
        <v>Gatilho não atingido</v>
      </c>
      <c r="Z18" s="47" t="str">
        <f t="shared" ref="Z18:AD18" si="49">IF(Z16&gt;VLOOKUP(Z13,$BJ$3:$BL$75,3,0),"Gatilho atingido","Gatilho não atingido")</f>
        <v>Gatilho não atingido</v>
      </c>
      <c r="AA18" s="47" t="str">
        <f t="shared" si="49"/>
        <v>Gatilho não atingido</v>
      </c>
      <c r="AB18" s="47" t="str">
        <f t="shared" si="49"/>
        <v>Gatilho não atingido</v>
      </c>
      <c r="AC18" s="47" t="str">
        <f t="shared" si="49"/>
        <v>Gatilho não atingido</v>
      </c>
      <c r="AD18" s="47" t="str">
        <f t="shared" si="49"/>
        <v>Gatilho não atingido</v>
      </c>
      <c r="AE18" s="47" t="str">
        <f t="shared" ref="AE18:AJ18" si="50">IF(AE16&gt;VLOOKUP(AE13,$BJ$3:$BL$75,3,0),"Gatilho atingido","Gatilho não atingido")</f>
        <v>Gatilho não atingido</v>
      </c>
      <c r="AF18" s="47" t="str">
        <f t="shared" si="50"/>
        <v>Gatilho não atingido</v>
      </c>
      <c r="AG18" s="47" t="str">
        <f t="shared" si="50"/>
        <v>Gatilho não atingido</v>
      </c>
      <c r="AH18" s="47" t="str">
        <f t="shared" si="50"/>
        <v>Gatilho não atingido</v>
      </c>
      <c r="AI18" s="47" t="str">
        <f t="shared" si="50"/>
        <v>Gatilho não atingido</v>
      </c>
      <c r="AJ18" s="47" t="str">
        <f t="shared" si="50"/>
        <v>Gatilho não atingido</v>
      </c>
      <c r="AK18" s="47" t="str">
        <f t="shared" ref="AK18:AL18" si="51">IF(AK16&gt;VLOOKUP(AK13,$BJ$3:$BL$75,3,0),"Gatilho atingido","Gatilho não atingido")</f>
        <v>Gatilho não atingido</v>
      </c>
      <c r="AL18" s="47" t="str">
        <f t="shared" si="51"/>
        <v>Gatilho não atingido</v>
      </c>
      <c r="AM18" s="47" t="str">
        <f t="shared" ref="AM18" si="52">IF(AM16&gt;VLOOKUP(AM13,$BJ$3:$BL$75,3,0),"Gatilho atingido","Gatilho não atingido")</f>
        <v>Gatilho não atingido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53">
        <v>15</v>
      </c>
      <c r="BK18" s="54">
        <v>3.1699999999999999E-2</v>
      </c>
      <c r="BL18" s="54">
        <v>4.0599999999999997E-2</v>
      </c>
    </row>
    <row r="19" spans="2:64" x14ac:dyDescent="0.25">
      <c r="B19" s="43"/>
      <c r="C19" s="78"/>
      <c r="D19" s="43"/>
      <c r="E19" s="44"/>
      <c r="F19" s="13"/>
      <c r="G19" s="21"/>
      <c r="H19" s="21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53">
        <v>16</v>
      </c>
      <c r="BK19" s="54">
        <v>3.39E-2</v>
      </c>
      <c r="BL19" s="54">
        <v>4.36E-2</v>
      </c>
    </row>
    <row r="20" spans="2:64" x14ac:dyDescent="0.25">
      <c r="B20" s="43"/>
      <c r="C20" s="78"/>
      <c r="D20" s="43"/>
      <c r="E20" s="44"/>
      <c r="F20" s="13"/>
      <c r="G20" s="96" t="s">
        <v>116</v>
      </c>
      <c r="H20" s="96"/>
      <c r="I20" s="96"/>
      <c r="J20" s="96"/>
      <c r="K20" s="96"/>
      <c r="L20" s="96"/>
      <c r="M20" s="96"/>
      <c r="N20" s="96"/>
      <c r="O20" s="9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53">
        <v>17</v>
      </c>
      <c r="BK20" s="54">
        <v>3.5999999999999997E-2</v>
      </c>
      <c r="BL20" s="54">
        <v>4.6399999999999997E-2</v>
      </c>
    </row>
    <row r="21" spans="2:64" x14ac:dyDescent="0.25">
      <c r="B21" s="43"/>
      <c r="C21" s="78"/>
      <c r="D21" s="43"/>
      <c r="E21" s="44"/>
      <c r="F21" s="38" t="s">
        <v>123</v>
      </c>
      <c r="G21" s="39">
        <v>43770</v>
      </c>
      <c r="H21" s="39">
        <f t="shared" ref="H21:O21" si="53">EDATE(G21,1)</f>
        <v>43800</v>
      </c>
      <c r="I21" s="39">
        <f t="shared" si="53"/>
        <v>43831</v>
      </c>
      <c r="J21" s="39">
        <f t="shared" si="53"/>
        <v>43862</v>
      </c>
      <c r="K21" s="39">
        <f t="shared" si="53"/>
        <v>43891</v>
      </c>
      <c r="L21" s="39">
        <f t="shared" si="53"/>
        <v>43922</v>
      </c>
      <c r="M21" s="39">
        <f t="shared" si="53"/>
        <v>43952</v>
      </c>
      <c r="N21" s="39">
        <f t="shared" si="53"/>
        <v>43983</v>
      </c>
      <c r="O21" s="39">
        <f t="shared" si="53"/>
        <v>44013</v>
      </c>
      <c r="P21" s="39">
        <f t="shared" ref="P21:U21" si="54">EDATE(O21,1)</f>
        <v>44044</v>
      </c>
      <c r="Q21" s="39">
        <f t="shared" si="54"/>
        <v>44075</v>
      </c>
      <c r="R21" s="39">
        <f t="shared" si="54"/>
        <v>44105</v>
      </c>
      <c r="S21" s="39">
        <f t="shared" si="54"/>
        <v>44136</v>
      </c>
      <c r="T21" s="39">
        <f t="shared" si="54"/>
        <v>44166</v>
      </c>
      <c r="U21" s="39">
        <f t="shared" si="54"/>
        <v>44197</v>
      </c>
      <c r="V21" s="39">
        <f t="shared" ref="V21:AM21" si="55">EDATE(U21,1)</f>
        <v>44228</v>
      </c>
      <c r="W21" s="39">
        <f t="shared" si="55"/>
        <v>44256</v>
      </c>
      <c r="X21" s="39">
        <f t="shared" si="55"/>
        <v>44287</v>
      </c>
      <c r="Y21" s="39">
        <f t="shared" si="55"/>
        <v>44317</v>
      </c>
      <c r="Z21" s="39">
        <f t="shared" si="55"/>
        <v>44348</v>
      </c>
      <c r="AA21" s="39">
        <f t="shared" si="55"/>
        <v>44378</v>
      </c>
      <c r="AB21" s="39">
        <f t="shared" si="55"/>
        <v>44409</v>
      </c>
      <c r="AC21" s="39">
        <f t="shared" si="55"/>
        <v>44440</v>
      </c>
      <c r="AD21" s="39">
        <f t="shared" si="55"/>
        <v>44470</v>
      </c>
      <c r="AE21" s="39">
        <f t="shared" si="55"/>
        <v>44501</v>
      </c>
      <c r="AF21" s="39">
        <f t="shared" si="55"/>
        <v>44531</v>
      </c>
      <c r="AG21" s="39">
        <f t="shared" si="55"/>
        <v>44562</v>
      </c>
      <c r="AH21" s="39">
        <f t="shared" si="55"/>
        <v>44593</v>
      </c>
      <c r="AI21" s="39">
        <f t="shared" si="55"/>
        <v>44621</v>
      </c>
      <c r="AJ21" s="39">
        <f t="shared" si="55"/>
        <v>44652</v>
      </c>
      <c r="AK21" s="39">
        <f t="shared" si="55"/>
        <v>44682</v>
      </c>
      <c r="AL21" s="39">
        <f t="shared" si="55"/>
        <v>44713</v>
      </c>
      <c r="AM21" s="39">
        <f t="shared" si="55"/>
        <v>44743</v>
      </c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53">
        <v>18</v>
      </c>
      <c r="BK21" s="54">
        <v>3.7900000000000003E-2</v>
      </c>
      <c r="BL21" s="54">
        <v>4.9000000000000002E-2</v>
      </c>
    </row>
    <row r="22" spans="2:64" x14ac:dyDescent="0.25">
      <c r="B22" s="43"/>
      <c r="C22" s="78"/>
      <c r="D22" s="43"/>
      <c r="E22" s="44"/>
      <c r="F22" s="38" t="s">
        <v>130</v>
      </c>
      <c r="G22" s="51" t="s">
        <v>122</v>
      </c>
      <c r="H22" s="51" t="s">
        <v>122</v>
      </c>
      <c r="I22" s="50">
        <v>0</v>
      </c>
      <c r="J22" s="50">
        <f t="shared" ref="J22:O22" si="56">I22+1</f>
        <v>1</v>
      </c>
      <c r="K22" s="50">
        <f t="shared" si="56"/>
        <v>2</v>
      </c>
      <c r="L22" s="50">
        <f t="shared" si="56"/>
        <v>3</v>
      </c>
      <c r="M22" s="50">
        <f t="shared" si="56"/>
        <v>4</v>
      </c>
      <c r="N22" s="50">
        <f t="shared" si="56"/>
        <v>5</v>
      </c>
      <c r="O22" s="50">
        <f t="shared" si="56"/>
        <v>6</v>
      </c>
      <c r="P22" s="50">
        <f t="shared" ref="P22:U22" si="57">O22+1</f>
        <v>7</v>
      </c>
      <c r="Q22" s="50">
        <f t="shared" si="57"/>
        <v>8</v>
      </c>
      <c r="R22" s="50">
        <f t="shared" si="57"/>
        <v>9</v>
      </c>
      <c r="S22" s="50">
        <f t="shared" si="57"/>
        <v>10</v>
      </c>
      <c r="T22" s="50">
        <f t="shared" si="57"/>
        <v>11</v>
      </c>
      <c r="U22" s="50">
        <f t="shared" si="57"/>
        <v>12</v>
      </c>
      <c r="V22" s="50">
        <f t="shared" ref="V22:AM22" si="58">U22+1</f>
        <v>13</v>
      </c>
      <c r="W22" s="50">
        <f t="shared" si="58"/>
        <v>14</v>
      </c>
      <c r="X22" s="50">
        <f t="shared" si="58"/>
        <v>15</v>
      </c>
      <c r="Y22" s="50">
        <f t="shared" si="58"/>
        <v>16</v>
      </c>
      <c r="Z22" s="50">
        <f t="shared" si="58"/>
        <v>17</v>
      </c>
      <c r="AA22" s="50">
        <f t="shared" si="58"/>
        <v>18</v>
      </c>
      <c r="AB22" s="50">
        <f t="shared" si="58"/>
        <v>19</v>
      </c>
      <c r="AC22" s="50">
        <f t="shared" si="58"/>
        <v>20</v>
      </c>
      <c r="AD22" s="50">
        <f t="shared" si="58"/>
        <v>21</v>
      </c>
      <c r="AE22" s="50">
        <f t="shared" si="58"/>
        <v>22</v>
      </c>
      <c r="AF22" s="50">
        <f t="shared" si="58"/>
        <v>23</v>
      </c>
      <c r="AG22" s="50">
        <f t="shared" si="58"/>
        <v>24</v>
      </c>
      <c r="AH22" s="50">
        <f t="shared" si="58"/>
        <v>25</v>
      </c>
      <c r="AI22" s="50">
        <f t="shared" si="58"/>
        <v>26</v>
      </c>
      <c r="AJ22" s="50">
        <f t="shared" si="58"/>
        <v>27</v>
      </c>
      <c r="AK22" s="50">
        <f t="shared" si="58"/>
        <v>28</v>
      </c>
      <c r="AL22" s="50">
        <f t="shared" si="58"/>
        <v>29</v>
      </c>
      <c r="AM22" s="50">
        <f t="shared" si="58"/>
        <v>30</v>
      </c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53">
        <v>19</v>
      </c>
      <c r="BK22" s="54">
        <v>3.9899999999999998E-2</v>
      </c>
      <c r="BL22" s="54">
        <v>5.1700000000000003E-2</v>
      </c>
    </row>
    <row r="23" spans="2:64" x14ac:dyDescent="0.25">
      <c r="B23" s="43"/>
      <c r="C23" s="78"/>
      <c r="D23" s="43"/>
      <c r="E23" s="44"/>
      <c r="F23" s="38" t="s">
        <v>60</v>
      </c>
      <c r="G23" s="21" t="s">
        <v>122</v>
      </c>
      <c r="H23" s="21" t="s">
        <v>122</v>
      </c>
      <c r="I23" s="21">
        <v>0</v>
      </c>
      <c r="J23" s="21">
        <v>0</v>
      </c>
      <c r="K23" s="21">
        <v>0</v>
      </c>
      <c r="L23" s="21">
        <v>0</v>
      </c>
      <c r="M23" s="21">
        <v>58394.049383999998</v>
      </c>
      <c r="N23" s="21">
        <v>69140.082021000009</v>
      </c>
      <c r="O23" s="21">
        <v>260403.57045699999</v>
      </c>
      <c r="P23" s="21">
        <v>1252240.8108529996</v>
      </c>
      <c r="Q23" s="21">
        <v>985747.50742200052</v>
      </c>
      <c r="R23" s="21">
        <v>1177526.1487949996</v>
      </c>
      <c r="S23" s="21">
        <v>1235745.7500860002</v>
      </c>
      <c r="T23" s="21">
        <v>1063774.078947</v>
      </c>
      <c r="U23" s="21">
        <v>1027920.45756</v>
      </c>
      <c r="V23" s="21">
        <v>578451.84237000009</v>
      </c>
      <c r="W23" s="21">
        <v>661305.94366199989</v>
      </c>
      <c r="X23" s="21">
        <v>1213892.4611900002</v>
      </c>
      <c r="Y23" s="21">
        <v>1289146.0532279999</v>
      </c>
      <c r="Z23" s="21">
        <v>1321884.3227289999</v>
      </c>
      <c r="AA23" s="21">
        <v>1433411.9336580003</v>
      </c>
      <c r="AB23" s="21">
        <v>1525121.9178009997</v>
      </c>
      <c r="AC23" s="21">
        <v>1589150.4012099998</v>
      </c>
      <c r="AD23" s="21">
        <v>1606869.7224739995</v>
      </c>
      <c r="AE23" s="21">
        <v>1684415.7940649998</v>
      </c>
      <c r="AF23" s="21">
        <v>1710434.6967529999</v>
      </c>
      <c r="AG23" s="21">
        <v>1751727.3896629999</v>
      </c>
      <c r="AH23" s="21">
        <v>1771739.7259230004</v>
      </c>
      <c r="AI23" s="21">
        <v>1807041.4841909995</v>
      </c>
      <c r="AJ23" s="21">
        <v>1870396.8659189995</v>
      </c>
      <c r="AK23" s="21">
        <v>1884395.7537439996</v>
      </c>
      <c r="AL23" s="21">
        <v>1899444.8998779997</v>
      </c>
      <c r="AM23" s="21">
        <f>SUM('Capa Final'!$E$37:$E$38)+SUM('Capa Final'!$E$46:$E$47)</f>
        <v>1954369.2840490001</v>
      </c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53">
        <v>20</v>
      </c>
      <c r="BK23" s="54">
        <v>4.1700000000000001E-2</v>
      </c>
      <c r="BL23" s="54">
        <v>5.4199999999999998E-2</v>
      </c>
    </row>
    <row r="24" spans="2:64" x14ac:dyDescent="0.25">
      <c r="B24" s="43"/>
      <c r="C24" s="78"/>
      <c r="D24" s="43"/>
      <c r="E24" s="44"/>
      <c r="F24" s="38" t="s">
        <v>62</v>
      </c>
      <c r="G24" s="21" t="s">
        <v>122</v>
      </c>
      <c r="H24" s="21" t="s">
        <v>122</v>
      </c>
      <c r="I24" s="21">
        <v>0</v>
      </c>
      <c r="J24" s="21">
        <v>0</v>
      </c>
      <c r="K24" s="21">
        <v>0</v>
      </c>
      <c r="L24" s="21">
        <v>0</v>
      </c>
      <c r="M24" s="21">
        <v>58394.049383999998</v>
      </c>
      <c r="N24" s="21">
        <v>9906.055703</v>
      </c>
      <c r="O24" s="21">
        <v>190346.02318700001</v>
      </c>
      <c r="P24" s="21">
        <v>553383.25110699981</v>
      </c>
      <c r="Q24" s="21">
        <v>145064.70378999997</v>
      </c>
      <c r="R24" s="21">
        <v>219693.51800299998</v>
      </c>
      <c r="S24" s="21">
        <v>128620.55700599999</v>
      </c>
      <c r="T24" s="21">
        <v>115598.97882000002</v>
      </c>
      <c r="U24" s="21">
        <v>41056.629838000001</v>
      </c>
      <c r="V24" s="21">
        <v>9802.6438230000003</v>
      </c>
      <c r="W24" s="21">
        <v>77902.586687000003</v>
      </c>
      <c r="X24" s="21">
        <v>60407.741617999993</v>
      </c>
      <c r="Y24" s="21">
        <v>41983.228846999998</v>
      </c>
      <c r="Z24" s="21">
        <v>28100.779832</v>
      </c>
      <c r="AA24" s="21">
        <v>126374.306251</v>
      </c>
      <c r="AB24" s="21">
        <v>39416.443165000004</v>
      </c>
      <c r="AC24" s="21">
        <v>59356.807314999998</v>
      </c>
      <c r="AD24" s="21">
        <v>0</v>
      </c>
      <c r="AE24" s="21">
        <v>38232.237288999997</v>
      </c>
      <c r="AF24" s="21">
        <v>18880.54278</v>
      </c>
      <c r="AG24" s="21">
        <v>37561.802878999995</v>
      </c>
      <c r="AH24" s="21">
        <v>9330.6683469999989</v>
      </c>
      <c r="AI24" s="21">
        <v>28395.276119000002</v>
      </c>
      <c r="AJ24" s="21">
        <v>53660.624993000005</v>
      </c>
      <c r="AK24" s="21">
        <v>12011.643197000001</v>
      </c>
      <c r="AL24" s="21">
        <v>11040.640782</v>
      </c>
      <c r="AM24" s="21">
        <f>'Capa Final'!$E$37+'Capa Final'!$E$46</f>
        <v>80668.833641000005</v>
      </c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53">
        <v>21</v>
      </c>
      <c r="BK24" s="54">
        <v>4.3900000000000002E-2</v>
      </c>
      <c r="BL24" s="54">
        <v>5.7000000000000002E-2</v>
      </c>
    </row>
    <row r="25" spans="2:64" x14ac:dyDescent="0.25">
      <c r="B25" s="43"/>
      <c r="C25" s="78"/>
      <c r="D25" s="43"/>
      <c r="E25" s="44"/>
      <c r="F25" s="38" t="s">
        <v>90</v>
      </c>
      <c r="G25" s="47" t="s">
        <v>122</v>
      </c>
      <c r="H25" s="47" t="s">
        <v>122</v>
      </c>
      <c r="I25" s="47">
        <v>0</v>
      </c>
      <c r="J25" s="47">
        <v>0</v>
      </c>
      <c r="K25" s="47">
        <v>0</v>
      </c>
      <c r="L25" s="47">
        <v>0</v>
      </c>
      <c r="M25" s="47">
        <v>5.6589281293086544E-4</v>
      </c>
      <c r="N25" s="47">
        <v>6.7003189389799303E-4</v>
      </c>
      <c r="O25" s="47">
        <v>2.5235535219369355E-3</v>
      </c>
      <c r="P25" s="47">
        <v>1.213538164240752E-2</v>
      </c>
      <c r="Q25" s="47">
        <v>9.5528129269875587E-3</v>
      </c>
      <c r="R25" s="47">
        <v>1.1411326867559768E-2</v>
      </c>
      <c r="S25" s="47">
        <v>1.1975529115731052E-2</v>
      </c>
      <c r="T25" s="47">
        <v>1.0308963194170975E-2</v>
      </c>
      <c r="U25" s="47">
        <v>9.9615081559525278E-3</v>
      </c>
      <c r="V25" s="47">
        <v>5.6057379763338137E-3</v>
      </c>
      <c r="W25" s="47">
        <v>6.4086715104455195E-3</v>
      </c>
      <c r="X25" s="47">
        <f t="shared" ref="X25:AC25" si="59">X23/$B$6</f>
        <v>1.1763750359922815E-2</v>
      </c>
      <c r="Y25" s="47">
        <f t="shared" si="59"/>
        <v>1.2493027869031541E-2</v>
      </c>
      <c r="Z25" s="47">
        <f t="shared" si="59"/>
        <v>1.2810292241238032E-2</v>
      </c>
      <c r="AA25" s="47">
        <f t="shared" si="59"/>
        <v>1.3891098832557663E-2</v>
      </c>
      <c r="AB25" s="47">
        <f t="shared" si="59"/>
        <v>1.4779854132935017E-2</v>
      </c>
      <c r="AC25" s="47">
        <f t="shared" si="59"/>
        <v>1.5400349867795704E-2</v>
      </c>
      <c r="AD25" s="47">
        <f t="shared" ref="AD25:AE25" si="60">AD23/$B$6</f>
        <v>1.5572066620771187E-2</v>
      </c>
      <c r="AE25" s="47">
        <f t="shared" si="60"/>
        <v>1.6323560395347356E-2</v>
      </c>
      <c r="AF25" s="47">
        <f t="shared" ref="AF25:AG25" si="61">AF23/$B$6</f>
        <v>1.6575707834800685E-2</v>
      </c>
      <c r="AG25" s="47">
        <f t="shared" si="61"/>
        <v>1.6975872550055608E-2</v>
      </c>
      <c r="AH25" s="47">
        <f t="shared" ref="AH25:AI25" si="62">AH23/$B$6</f>
        <v>1.7169810757440711E-2</v>
      </c>
      <c r="AI25" s="47">
        <f t="shared" si="62"/>
        <v>1.7511917727216251E-2</v>
      </c>
      <c r="AJ25" s="47">
        <f t="shared" ref="AJ25:AK25" si="63">AJ23/$B$6</f>
        <v>1.8125890478867725E-2</v>
      </c>
      <c r="AK25" s="47">
        <f t="shared" si="63"/>
        <v>1.8261552761116705E-2</v>
      </c>
      <c r="AL25" s="47">
        <f t="shared" ref="AL25:AM25" si="64">AL23/$B$6</f>
        <v>1.8407393026140532E-2</v>
      </c>
      <c r="AM25" s="47">
        <f t="shared" si="64"/>
        <v>1.8939661546390461E-2</v>
      </c>
      <c r="BJ25" s="53">
        <v>22</v>
      </c>
      <c r="BK25" s="54">
        <v>4.6100000000000002E-2</v>
      </c>
      <c r="BL25" s="54">
        <v>5.9900000000000002E-2</v>
      </c>
    </row>
    <row r="26" spans="2:64" x14ac:dyDescent="0.25">
      <c r="B26" s="43"/>
      <c r="C26" s="78"/>
      <c r="D26" s="43"/>
      <c r="E26" s="44"/>
      <c r="F26" s="38" t="s">
        <v>134</v>
      </c>
      <c r="G26" s="47" t="s">
        <v>122</v>
      </c>
      <c r="H26" s="47" t="s">
        <v>122</v>
      </c>
      <c r="I26" s="47" t="s">
        <v>122</v>
      </c>
      <c r="J26" s="47" t="str">
        <f t="shared" ref="J26:AB26" si="65">IF(J25&gt;VLOOKUP(J22,$BJ$3:$BL$75,2,0),"Gatilho atingido","Gatilho não atingido")</f>
        <v>Gatilho não atingido</v>
      </c>
      <c r="K26" s="47" t="str">
        <f t="shared" si="65"/>
        <v>Gatilho não atingido</v>
      </c>
      <c r="L26" s="47" t="str">
        <f t="shared" si="65"/>
        <v>Gatilho não atingido</v>
      </c>
      <c r="M26" s="47" t="str">
        <f t="shared" si="65"/>
        <v>Gatilho não atingido</v>
      </c>
      <c r="N26" s="47" t="str">
        <f t="shared" si="65"/>
        <v>Gatilho não atingido</v>
      </c>
      <c r="O26" s="47" t="str">
        <f t="shared" si="65"/>
        <v>Gatilho não atingido</v>
      </c>
      <c r="P26" s="47" t="str">
        <f t="shared" si="65"/>
        <v>Gatilho não atingido</v>
      </c>
      <c r="Q26" s="47" t="str">
        <f t="shared" si="65"/>
        <v>Gatilho não atingido</v>
      </c>
      <c r="R26" s="47" t="str">
        <f t="shared" si="65"/>
        <v>Gatilho não atingido</v>
      </c>
      <c r="S26" s="47" t="str">
        <f t="shared" si="65"/>
        <v>Gatilho não atingido</v>
      </c>
      <c r="T26" s="47" t="str">
        <f t="shared" si="65"/>
        <v>Gatilho não atingido</v>
      </c>
      <c r="U26" s="47" t="str">
        <f t="shared" si="65"/>
        <v>Gatilho não atingido</v>
      </c>
      <c r="V26" s="47" t="str">
        <f t="shared" si="65"/>
        <v>Gatilho não atingido</v>
      </c>
      <c r="W26" s="47" t="str">
        <f t="shared" si="65"/>
        <v>Gatilho não atingido</v>
      </c>
      <c r="X26" s="47" t="str">
        <f t="shared" si="65"/>
        <v>Gatilho não atingido</v>
      </c>
      <c r="Y26" s="47" t="str">
        <f t="shared" si="65"/>
        <v>Gatilho não atingido</v>
      </c>
      <c r="Z26" s="47" t="str">
        <f t="shared" si="65"/>
        <v>Gatilho não atingido</v>
      </c>
      <c r="AA26" s="47" t="str">
        <f t="shared" si="65"/>
        <v>Gatilho não atingido</v>
      </c>
      <c r="AB26" s="47" t="str">
        <f t="shared" si="65"/>
        <v>Gatilho não atingido</v>
      </c>
      <c r="AC26" s="47" t="str">
        <f t="shared" ref="AC26:AD26" si="66">IF(AC25&gt;VLOOKUP(AC22,$BJ$3:$BL$75,2,0),"Gatilho atingido","Gatilho não atingido")</f>
        <v>Gatilho não atingido</v>
      </c>
      <c r="AD26" s="47" t="str">
        <f t="shared" si="66"/>
        <v>Gatilho não atingido</v>
      </c>
      <c r="AE26" s="47" t="str">
        <f t="shared" ref="AE26:AJ26" si="67">IF(AE25&gt;VLOOKUP(AE22,$BJ$3:$BL$75,2,0),"Gatilho atingido","Gatilho não atingido")</f>
        <v>Gatilho não atingido</v>
      </c>
      <c r="AF26" s="47" t="str">
        <f t="shared" si="67"/>
        <v>Gatilho não atingido</v>
      </c>
      <c r="AG26" s="47" t="str">
        <f t="shared" si="67"/>
        <v>Gatilho não atingido</v>
      </c>
      <c r="AH26" s="47" t="str">
        <f t="shared" si="67"/>
        <v>Gatilho não atingido</v>
      </c>
      <c r="AI26" s="47" t="str">
        <f t="shared" si="67"/>
        <v>Gatilho não atingido</v>
      </c>
      <c r="AJ26" s="47" t="str">
        <f t="shared" si="67"/>
        <v>Gatilho não atingido</v>
      </c>
      <c r="AK26" s="47" t="str">
        <f t="shared" ref="AK26:AL26" si="68">IF(AK25&gt;VLOOKUP(AK22,$BJ$3:$BL$75,2,0),"Gatilho atingido","Gatilho não atingido")</f>
        <v>Gatilho não atingido</v>
      </c>
      <c r="AL26" s="47" t="str">
        <f t="shared" si="68"/>
        <v>Gatilho não atingido</v>
      </c>
      <c r="AM26" s="47" t="str">
        <f t="shared" ref="AM26" si="69">IF(AM25&gt;VLOOKUP(AM22,$BJ$3:$BL$75,2,0),"Gatilho atingido","Gatilho não atingido")</f>
        <v>Gatilho não atingido</v>
      </c>
      <c r="BJ26" s="53">
        <v>23</v>
      </c>
      <c r="BK26" s="54">
        <v>4.8300000000000003E-2</v>
      </c>
      <c r="BL26" s="54">
        <v>6.2600000000000003E-2</v>
      </c>
    </row>
    <row r="27" spans="2:64" x14ac:dyDescent="0.25">
      <c r="B27" s="43"/>
      <c r="C27" s="78"/>
      <c r="D27" s="43"/>
      <c r="E27" s="44"/>
      <c r="F27" s="38" t="s">
        <v>139</v>
      </c>
      <c r="G27" s="47" t="s">
        <v>122</v>
      </c>
      <c r="H27" s="47" t="s">
        <v>122</v>
      </c>
      <c r="I27" s="47" t="s">
        <v>122</v>
      </c>
      <c r="J27" s="47" t="str">
        <f t="shared" ref="J27:AB27" si="70">IF(J25&gt;VLOOKUP(J22,$BJ$3:$BL$75,3,0),"Gatilho atingido","Gatilho não atingido")</f>
        <v>Gatilho não atingido</v>
      </c>
      <c r="K27" s="47" t="str">
        <f t="shared" si="70"/>
        <v>Gatilho não atingido</v>
      </c>
      <c r="L27" s="47" t="str">
        <f t="shared" si="70"/>
        <v>Gatilho não atingido</v>
      </c>
      <c r="M27" s="47" t="str">
        <f t="shared" si="70"/>
        <v>Gatilho não atingido</v>
      </c>
      <c r="N27" s="47" t="str">
        <f t="shared" si="70"/>
        <v>Gatilho não atingido</v>
      </c>
      <c r="O27" s="47" t="str">
        <f t="shared" si="70"/>
        <v>Gatilho não atingido</v>
      </c>
      <c r="P27" s="47" t="str">
        <f t="shared" si="70"/>
        <v>Gatilho não atingido</v>
      </c>
      <c r="Q27" s="47" t="str">
        <f t="shared" si="70"/>
        <v>Gatilho não atingido</v>
      </c>
      <c r="R27" s="47" t="str">
        <f t="shared" si="70"/>
        <v>Gatilho não atingido</v>
      </c>
      <c r="S27" s="47" t="str">
        <f t="shared" si="70"/>
        <v>Gatilho não atingido</v>
      </c>
      <c r="T27" s="47" t="str">
        <f t="shared" si="70"/>
        <v>Gatilho não atingido</v>
      </c>
      <c r="U27" s="47" t="str">
        <f t="shared" si="70"/>
        <v>Gatilho não atingido</v>
      </c>
      <c r="V27" s="47" t="str">
        <f t="shared" si="70"/>
        <v>Gatilho não atingido</v>
      </c>
      <c r="W27" s="47" t="str">
        <f t="shared" si="70"/>
        <v>Gatilho não atingido</v>
      </c>
      <c r="X27" s="47" t="str">
        <f t="shared" si="70"/>
        <v>Gatilho não atingido</v>
      </c>
      <c r="Y27" s="47" t="str">
        <f t="shared" si="70"/>
        <v>Gatilho não atingido</v>
      </c>
      <c r="Z27" s="47" t="str">
        <f t="shared" si="70"/>
        <v>Gatilho não atingido</v>
      </c>
      <c r="AA27" s="47" t="str">
        <f t="shared" si="70"/>
        <v>Gatilho não atingido</v>
      </c>
      <c r="AB27" s="47" t="str">
        <f t="shared" si="70"/>
        <v>Gatilho não atingido</v>
      </c>
      <c r="AC27" s="47" t="str">
        <f t="shared" ref="AC27:AD27" si="71">IF(AC25&gt;VLOOKUP(AC22,$BJ$3:$BL$75,3,0),"Gatilho atingido","Gatilho não atingido")</f>
        <v>Gatilho não atingido</v>
      </c>
      <c r="AD27" s="47" t="str">
        <f t="shared" si="71"/>
        <v>Gatilho não atingido</v>
      </c>
      <c r="AE27" s="47" t="str">
        <f t="shared" ref="AE27:AJ27" si="72">IF(AE25&gt;VLOOKUP(AE22,$BJ$3:$BL$75,3,0),"Gatilho atingido","Gatilho não atingido")</f>
        <v>Gatilho não atingido</v>
      </c>
      <c r="AF27" s="47" t="str">
        <f t="shared" si="72"/>
        <v>Gatilho não atingido</v>
      </c>
      <c r="AG27" s="47" t="str">
        <f t="shared" si="72"/>
        <v>Gatilho não atingido</v>
      </c>
      <c r="AH27" s="47" t="str">
        <f t="shared" si="72"/>
        <v>Gatilho não atingido</v>
      </c>
      <c r="AI27" s="47" t="str">
        <f t="shared" si="72"/>
        <v>Gatilho não atingido</v>
      </c>
      <c r="AJ27" s="47" t="str">
        <f t="shared" si="72"/>
        <v>Gatilho não atingido</v>
      </c>
      <c r="AK27" s="47" t="str">
        <f t="shared" ref="AK27:AL27" si="73">IF(AK25&gt;VLOOKUP(AK22,$BJ$3:$BL$75,3,0),"Gatilho atingido","Gatilho não atingido")</f>
        <v>Gatilho não atingido</v>
      </c>
      <c r="AL27" s="47" t="str">
        <f t="shared" si="73"/>
        <v>Gatilho não atingido</v>
      </c>
      <c r="AM27" s="47" t="str">
        <f t="shared" ref="AM27" si="74">IF(AM25&gt;VLOOKUP(AM22,$BJ$3:$BL$75,3,0),"Gatilho atingido","Gatilho não atingido")</f>
        <v>Gatilho não atingido</v>
      </c>
      <c r="BJ27" s="53">
        <v>24</v>
      </c>
      <c r="BK27" s="54">
        <v>5.04E-2</v>
      </c>
      <c r="BL27" s="54">
        <v>6.54E-2</v>
      </c>
    </row>
    <row r="28" spans="2:64" x14ac:dyDescent="0.25">
      <c r="B28" s="43"/>
      <c r="C28" s="78"/>
      <c r="D28" s="43"/>
      <c r="AN28" s="46"/>
      <c r="BJ28" s="53">
        <v>25</v>
      </c>
      <c r="BK28" s="54">
        <v>5.2499999999999998E-2</v>
      </c>
      <c r="BL28" s="54">
        <v>6.8000000000000005E-2</v>
      </c>
    </row>
    <row r="29" spans="2:64" x14ac:dyDescent="0.25">
      <c r="B29" s="49"/>
      <c r="C29" s="79"/>
      <c r="D29" s="49"/>
      <c r="F29" s="13"/>
      <c r="G29" s="96" t="s">
        <v>116</v>
      </c>
      <c r="H29" s="96"/>
      <c r="I29" s="96"/>
      <c r="J29" s="96"/>
      <c r="K29" s="96"/>
      <c r="L29" s="96"/>
      <c r="M29" s="96"/>
      <c r="N29" s="96"/>
      <c r="O29" s="9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53">
        <v>26</v>
      </c>
      <c r="BK29" s="54">
        <v>5.4399999999999997E-2</v>
      </c>
      <c r="BL29" s="54">
        <v>7.0400000000000004E-2</v>
      </c>
    </row>
    <row r="30" spans="2:64" x14ac:dyDescent="0.25">
      <c r="B30" s="43"/>
      <c r="C30" s="78"/>
      <c r="D30" s="43"/>
      <c r="E30" s="40"/>
      <c r="F30" s="38" t="s">
        <v>124</v>
      </c>
      <c r="G30" s="39">
        <v>43770</v>
      </c>
      <c r="H30" s="39">
        <f t="shared" ref="H30:O30" si="75">EDATE(G30,1)</f>
        <v>43800</v>
      </c>
      <c r="I30" s="39">
        <f t="shared" si="75"/>
        <v>43831</v>
      </c>
      <c r="J30" s="39">
        <f t="shared" si="75"/>
        <v>43862</v>
      </c>
      <c r="K30" s="39">
        <f t="shared" si="75"/>
        <v>43891</v>
      </c>
      <c r="L30" s="39">
        <f t="shared" si="75"/>
        <v>43922</v>
      </c>
      <c r="M30" s="39">
        <f t="shared" si="75"/>
        <v>43952</v>
      </c>
      <c r="N30" s="39">
        <f t="shared" si="75"/>
        <v>43983</v>
      </c>
      <c r="O30" s="39">
        <f t="shared" si="75"/>
        <v>44013</v>
      </c>
      <c r="P30" s="39">
        <f t="shared" ref="P30:U30" si="76">EDATE(O30,1)</f>
        <v>44044</v>
      </c>
      <c r="Q30" s="39">
        <f t="shared" si="76"/>
        <v>44075</v>
      </c>
      <c r="R30" s="39">
        <f t="shared" si="76"/>
        <v>44105</v>
      </c>
      <c r="S30" s="39">
        <f t="shared" si="76"/>
        <v>44136</v>
      </c>
      <c r="T30" s="39">
        <f t="shared" si="76"/>
        <v>44166</v>
      </c>
      <c r="U30" s="39">
        <f t="shared" si="76"/>
        <v>44197</v>
      </c>
      <c r="V30" s="39">
        <f t="shared" ref="V30:AM30" si="77">EDATE(U30,1)</f>
        <v>44228</v>
      </c>
      <c r="W30" s="39">
        <f t="shared" si="77"/>
        <v>44256</v>
      </c>
      <c r="X30" s="39">
        <f t="shared" si="77"/>
        <v>44287</v>
      </c>
      <c r="Y30" s="39">
        <f t="shared" si="77"/>
        <v>44317</v>
      </c>
      <c r="Z30" s="39">
        <f t="shared" si="77"/>
        <v>44348</v>
      </c>
      <c r="AA30" s="39">
        <f t="shared" si="77"/>
        <v>44378</v>
      </c>
      <c r="AB30" s="39">
        <f t="shared" si="77"/>
        <v>44409</v>
      </c>
      <c r="AC30" s="39">
        <f t="shared" si="77"/>
        <v>44440</v>
      </c>
      <c r="AD30" s="39">
        <f t="shared" si="77"/>
        <v>44470</v>
      </c>
      <c r="AE30" s="39">
        <f t="shared" si="77"/>
        <v>44501</v>
      </c>
      <c r="AF30" s="39">
        <f t="shared" si="77"/>
        <v>44531</v>
      </c>
      <c r="AG30" s="39">
        <f t="shared" si="77"/>
        <v>44562</v>
      </c>
      <c r="AH30" s="39">
        <f t="shared" si="77"/>
        <v>44593</v>
      </c>
      <c r="AI30" s="39">
        <f t="shared" si="77"/>
        <v>44621</v>
      </c>
      <c r="AJ30" s="39">
        <f t="shared" si="77"/>
        <v>44652</v>
      </c>
      <c r="AK30" s="39">
        <f t="shared" si="77"/>
        <v>44682</v>
      </c>
      <c r="AL30" s="39">
        <f t="shared" si="77"/>
        <v>44713</v>
      </c>
      <c r="AM30" s="39">
        <f t="shared" si="77"/>
        <v>44743</v>
      </c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53">
        <v>27</v>
      </c>
      <c r="BK30" s="54">
        <v>5.6099999999999997E-2</v>
      </c>
      <c r="BL30" s="54">
        <v>7.2599999999999998E-2</v>
      </c>
    </row>
    <row r="31" spans="2:64" x14ac:dyDescent="0.25">
      <c r="B31" s="43"/>
      <c r="C31" s="78"/>
      <c r="D31" s="43"/>
      <c r="E31" s="40"/>
      <c r="F31" s="38" t="s">
        <v>130</v>
      </c>
      <c r="G31" s="51" t="s">
        <v>122</v>
      </c>
      <c r="H31" s="51" t="s">
        <v>122</v>
      </c>
      <c r="I31" s="50" t="s">
        <v>122</v>
      </c>
      <c r="J31" s="50">
        <v>0</v>
      </c>
      <c r="K31" s="50">
        <f t="shared" ref="K31:O31" si="78">J31+1</f>
        <v>1</v>
      </c>
      <c r="L31" s="50">
        <f t="shared" si="78"/>
        <v>2</v>
      </c>
      <c r="M31" s="50">
        <f t="shared" si="78"/>
        <v>3</v>
      </c>
      <c r="N31" s="50">
        <f t="shared" si="78"/>
        <v>4</v>
      </c>
      <c r="O31" s="50">
        <f t="shared" si="78"/>
        <v>5</v>
      </c>
      <c r="P31" s="50">
        <f t="shared" ref="P31:U31" si="79">O31+1</f>
        <v>6</v>
      </c>
      <c r="Q31" s="50">
        <f t="shared" si="79"/>
        <v>7</v>
      </c>
      <c r="R31" s="50">
        <f t="shared" si="79"/>
        <v>8</v>
      </c>
      <c r="S31" s="50">
        <f t="shared" si="79"/>
        <v>9</v>
      </c>
      <c r="T31" s="50">
        <f t="shared" si="79"/>
        <v>10</v>
      </c>
      <c r="U31" s="50">
        <f t="shared" si="79"/>
        <v>11</v>
      </c>
      <c r="V31" s="50">
        <f t="shared" ref="V31:AM31" si="80">U31+1</f>
        <v>12</v>
      </c>
      <c r="W31" s="50">
        <f t="shared" si="80"/>
        <v>13</v>
      </c>
      <c r="X31" s="50">
        <f t="shared" si="80"/>
        <v>14</v>
      </c>
      <c r="Y31" s="50">
        <f t="shared" si="80"/>
        <v>15</v>
      </c>
      <c r="Z31" s="50">
        <f t="shared" si="80"/>
        <v>16</v>
      </c>
      <c r="AA31" s="50">
        <f t="shared" si="80"/>
        <v>17</v>
      </c>
      <c r="AB31" s="50">
        <f t="shared" si="80"/>
        <v>18</v>
      </c>
      <c r="AC31" s="50">
        <f t="shared" si="80"/>
        <v>19</v>
      </c>
      <c r="AD31" s="50">
        <f t="shared" si="80"/>
        <v>20</v>
      </c>
      <c r="AE31" s="50">
        <f t="shared" si="80"/>
        <v>21</v>
      </c>
      <c r="AF31" s="50">
        <f t="shared" si="80"/>
        <v>22</v>
      </c>
      <c r="AG31" s="50">
        <f t="shared" si="80"/>
        <v>23</v>
      </c>
      <c r="AH31" s="50">
        <f t="shared" si="80"/>
        <v>24</v>
      </c>
      <c r="AI31" s="50">
        <f t="shared" si="80"/>
        <v>25</v>
      </c>
      <c r="AJ31" s="50">
        <f t="shared" si="80"/>
        <v>26</v>
      </c>
      <c r="AK31" s="50">
        <f t="shared" si="80"/>
        <v>27</v>
      </c>
      <c r="AL31" s="50">
        <f t="shared" si="80"/>
        <v>28</v>
      </c>
      <c r="AM31" s="50">
        <f t="shared" si="80"/>
        <v>29</v>
      </c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53">
        <v>28</v>
      </c>
      <c r="BK31" s="54">
        <v>5.7799999999999997E-2</v>
      </c>
      <c r="BL31" s="54">
        <v>7.4700000000000003E-2</v>
      </c>
    </row>
    <row r="32" spans="2:64" x14ac:dyDescent="0.25">
      <c r="B32" s="43"/>
      <c r="C32" s="78"/>
      <c r="D32" s="43"/>
      <c r="E32" s="40"/>
      <c r="F32" s="38" t="s">
        <v>60</v>
      </c>
      <c r="G32" s="21" t="s">
        <v>122</v>
      </c>
      <c r="H32" s="21" t="s">
        <v>122</v>
      </c>
      <c r="I32" s="21" t="s">
        <v>122</v>
      </c>
      <c r="J32" s="21">
        <v>0</v>
      </c>
      <c r="K32" s="21">
        <v>0</v>
      </c>
      <c r="L32" s="21">
        <v>0</v>
      </c>
      <c r="M32" s="21">
        <v>0</v>
      </c>
      <c r="N32" s="21">
        <v>19904.542225999998</v>
      </c>
      <c r="O32" s="21">
        <v>20176.844477999999</v>
      </c>
      <c r="P32" s="21">
        <v>992782.02530199988</v>
      </c>
      <c r="Q32" s="21">
        <v>769126.33747100004</v>
      </c>
      <c r="R32" s="21">
        <v>1059784.44771</v>
      </c>
      <c r="S32" s="21">
        <v>1203752.2349339994</v>
      </c>
      <c r="T32" s="21">
        <v>691240.53577599989</v>
      </c>
      <c r="U32" s="21">
        <v>986141.63283099968</v>
      </c>
      <c r="V32" s="21">
        <v>480762.04066900001</v>
      </c>
      <c r="W32" s="21">
        <v>548431.73567399976</v>
      </c>
      <c r="X32" s="21">
        <v>1207087.8836339999</v>
      </c>
      <c r="Y32" s="21">
        <v>1303491.4803990005</v>
      </c>
      <c r="Z32" s="21">
        <v>1379387.4910400005</v>
      </c>
      <c r="AA32" s="21">
        <v>1534461.8582330004</v>
      </c>
      <c r="AB32" s="21">
        <v>1580334.0048440001</v>
      </c>
      <c r="AC32" s="21">
        <v>1607493.014153</v>
      </c>
      <c r="AD32" s="21">
        <v>1649153.2976670002</v>
      </c>
      <c r="AE32" s="21">
        <v>1713859.5006019999</v>
      </c>
      <c r="AF32" s="21">
        <v>1742480.5870809997</v>
      </c>
      <c r="AG32" s="21">
        <v>1766537.9865030004</v>
      </c>
      <c r="AH32" s="21">
        <v>1834326.1718180003</v>
      </c>
      <c r="AI32" s="21">
        <v>1835896.7881720006</v>
      </c>
      <c r="AJ32" s="21">
        <v>1865964.0692670005</v>
      </c>
      <c r="AK32" s="21">
        <v>1862602.6336270003</v>
      </c>
      <c r="AL32" s="21">
        <v>1866623.2393710003</v>
      </c>
      <c r="AM32" s="21">
        <f>SUM('Capa Final'!$F$37:$F$38)+SUM('Capa Final'!$F$46:$F$47)</f>
        <v>1883075.7269310006</v>
      </c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53">
        <v>29</v>
      </c>
      <c r="BK32" s="54">
        <v>5.9400000000000001E-2</v>
      </c>
      <c r="BL32" s="54">
        <v>7.6700000000000004E-2</v>
      </c>
    </row>
    <row r="33" spans="2:64" x14ac:dyDescent="0.25">
      <c r="B33" s="43"/>
      <c r="C33" s="78"/>
      <c r="D33" s="43"/>
      <c r="E33" s="40"/>
      <c r="F33" s="38" t="s">
        <v>62</v>
      </c>
      <c r="G33" s="21" t="s">
        <v>122</v>
      </c>
      <c r="H33" s="21" t="s">
        <v>122</v>
      </c>
      <c r="I33" s="21" t="s">
        <v>122</v>
      </c>
      <c r="J33" s="21">
        <v>0</v>
      </c>
      <c r="K33" s="21">
        <v>0</v>
      </c>
      <c r="L33" s="21">
        <v>0</v>
      </c>
      <c r="M33" s="21">
        <v>0</v>
      </c>
      <c r="N33" s="21">
        <v>19904.542225999998</v>
      </c>
      <c r="O33" s="21">
        <v>0</v>
      </c>
      <c r="P33" s="21">
        <v>573741.91907299997</v>
      </c>
      <c r="Q33" s="21">
        <v>218519.62765100002</v>
      </c>
      <c r="R33" s="21">
        <v>290537.80093099998</v>
      </c>
      <c r="S33" s="21">
        <v>118836.33550699998</v>
      </c>
      <c r="T33" s="21">
        <v>44223.148496000002</v>
      </c>
      <c r="U33" s="21">
        <v>34159.846283999999</v>
      </c>
      <c r="V33" s="21">
        <v>40605.295381000004</v>
      </c>
      <c r="W33" s="21">
        <v>103450.99195899999</v>
      </c>
      <c r="X33" s="21">
        <v>122690.67361500002</v>
      </c>
      <c r="Y33" s="21">
        <v>94205.207659000007</v>
      </c>
      <c r="Z33" s="21">
        <v>83967.400494999994</v>
      </c>
      <c r="AA33" s="21">
        <v>198836.52260399997</v>
      </c>
      <c r="AB33" s="21">
        <v>77940.958960999997</v>
      </c>
      <c r="AC33" s="21">
        <v>46696.65453</v>
      </c>
      <c r="AD33" s="21">
        <v>50983.394584000001</v>
      </c>
      <c r="AE33" s="21">
        <v>68945.930819000001</v>
      </c>
      <c r="AF33" s="21">
        <v>51604.907367</v>
      </c>
      <c r="AG33" s="21">
        <v>48818.333080000004</v>
      </c>
      <c r="AH33" s="21">
        <v>89139.616959000006</v>
      </c>
      <c r="AI33" s="21">
        <v>32286.689113</v>
      </c>
      <c r="AJ33" s="21">
        <v>49227.776081000004</v>
      </c>
      <c r="AK33" s="21">
        <v>32688.705095999998</v>
      </c>
      <c r="AL33" s="21">
        <v>26746.073226</v>
      </c>
      <c r="AM33" s="21">
        <f>'Capa Final'!$F$37+'Capa Final'!$F$46</f>
        <v>45445.197684999999</v>
      </c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53">
        <v>30</v>
      </c>
      <c r="BK33" s="54">
        <v>6.08E-2</v>
      </c>
      <c r="BL33" s="54">
        <v>7.8600000000000003E-2</v>
      </c>
    </row>
    <row r="34" spans="2:64" x14ac:dyDescent="0.25">
      <c r="B34" s="43"/>
      <c r="C34" s="78"/>
      <c r="D34" s="43"/>
      <c r="E34" s="44"/>
      <c r="F34" s="38" t="s">
        <v>90</v>
      </c>
      <c r="G34" s="47" t="s">
        <v>122</v>
      </c>
      <c r="H34" s="47" t="s">
        <v>122</v>
      </c>
      <c r="I34" s="21" t="s">
        <v>122</v>
      </c>
      <c r="J34" s="47">
        <v>0</v>
      </c>
      <c r="K34" s="47">
        <v>0</v>
      </c>
      <c r="L34" s="47">
        <v>0</v>
      </c>
      <c r="M34" s="47">
        <v>0</v>
      </c>
      <c r="N34" s="47">
        <v>2.1086458407940383E-4</v>
      </c>
      <c r="O34" s="47">
        <v>2.1374929755132999E-4</v>
      </c>
      <c r="P34" s="47">
        <v>1.0517326471008406E-2</v>
      </c>
      <c r="Q34" s="47">
        <v>8.1479645908907432E-3</v>
      </c>
      <c r="R34" s="47">
        <v>1.1227136210562247E-2</v>
      </c>
      <c r="S34" s="47">
        <v>1.2752301031191302E-2</v>
      </c>
      <c r="T34" s="47">
        <v>7.3228585927907529E-3</v>
      </c>
      <c r="U34" s="47">
        <v>1.0446979533077203E-2</v>
      </c>
      <c r="V34" s="47">
        <v>5.0930931541049813E-3</v>
      </c>
      <c r="W34" s="47">
        <v>5.8099718408888721E-3</v>
      </c>
      <c r="X34" s="47">
        <f t="shared" ref="X34:AC34" si="81">X32/$B$7</f>
        <v>1.2787638200354721E-2</v>
      </c>
      <c r="Y34" s="47">
        <f t="shared" si="81"/>
        <v>1.380891787133641E-2</v>
      </c>
      <c r="Z34" s="47">
        <f t="shared" si="81"/>
        <v>1.4612944436498798E-2</v>
      </c>
      <c r="AA34" s="47">
        <f t="shared" si="81"/>
        <v>1.6255770057316904E-2</v>
      </c>
      <c r="AB34" s="47">
        <f t="shared" si="81"/>
        <v>1.6741730046053692E-2</v>
      </c>
      <c r="AC34" s="47">
        <f t="shared" si="81"/>
        <v>1.7029446946896069E-2</v>
      </c>
      <c r="AD34" s="47">
        <f t="shared" ref="AD34:AE34" si="82">AD32/$B$7</f>
        <v>1.7470787333229338E-2</v>
      </c>
      <c r="AE34" s="47">
        <f t="shared" si="82"/>
        <v>1.8156271400852034E-2</v>
      </c>
      <c r="AF34" s="47">
        <f t="shared" ref="AF34:AG34" si="83">AF32/$B$7</f>
        <v>1.8459477243406484E-2</v>
      </c>
      <c r="AG34" s="47">
        <f t="shared" si="83"/>
        <v>1.8714336333635947E-2</v>
      </c>
      <c r="AH34" s="47">
        <f t="shared" ref="AH34:AI34" si="84">AH32/$B$7</f>
        <v>1.9432470282141102E-2</v>
      </c>
      <c r="AI34" s="47">
        <f t="shared" si="84"/>
        <v>1.9449109065413493E-2</v>
      </c>
      <c r="AJ34" s="47">
        <f t="shared" ref="AJ34:AK34" si="85">AJ32/$B$7</f>
        <v>1.9767635593203416E-2</v>
      </c>
      <c r="AK34" s="47">
        <f t="shared" si="85"/>
        <v>1.9732025242556295E-2</v>
      </c>
      <c r="AL34" s="47">
        <f t="shared" ref="AL34:AM34" si="86">AL32/$B$7</f>
        <v>1.9774618704306364E-2</v>
      </c>
      <c r="AM34" s="47">
        <f t="shared" si="86"/>
        <v>1.9948912938608291E-2</v>
      </c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53">
        <v>31</v>
      </c>
      <c r="BK34" s="54">
        <v>6.2199999999999998E-2</v>
      </c>
      <c r="BL34" s="54">
        <v>8.0299999999999996E-2</v>
      </c>
    </row>
    <row r="35" spans="2:64" x14ac:dyDescent="0.25">
      <c r="B35" s="43"/>
      <c r="C35" s="78"/>
      <c r="D35" s="43"/>
      <c r="E35" s="40"/>
      <c r="F35" s="38" t="s">
        <v>134</v>
      </c>
      <c r="G35" s="47" t="s">
        <v>122</v>
      </c>
      <c r="H35" s="47" t="s">
        <v>122</v>
      </c>
      <c r="I35" s="47" t="s">
        <v>122</v>
      </c>
      <c r="J35" s="47" t="s">
        <v>122</v>
      </c>
      <c r="K35" s="47" t="str">
        <f t="shared" ref="K35:AB35" si="87">IF(K34&gt;VLOOKUP(K31,$BJ$3:$BL$75,2,0),"Gatilho atingido","Gatilho não atingido")</f>
        <v>Gatilho não atingido</v>
      </c>
      <c r="L35" s="47" t="str">
        <f t="shared" si="87"/>
        <v>Gatilho não atingido</v>
      </c>
      <c r="M35" s="47" t="str">
        <f t="shared" si="87"/>
        <v>Gatilho não atingido</v>
      </c>
      <c r="N35" s="47" t="str">
        <f t="shared" si="87"/>
        <v>Gatilho não atingido</v>
      </c>
      <c r="O35" s="47" t="str">
        <f t="shared" si="87"/>
        <v>Gatilho não atingido</v>
      </c>
      <c r="P35" s="47" t="str">
        <f t="shared" si="87"/>
        <v>Gatilho não atingido</v>
      </c>
      <c r="Q35" s="47" t="str">
        <f t="shared" si="87"/>
        <v>Gatilho não atingido</v>
      </c>
      <c r="R35" s="47" t="str">
        <f t="shared" si="87"/>
        <v>Gatilho não atingido</v>
      </c>
      <c r="S35" s="47" t="str">
        <f t="shared" si="87"/>
        <v>Gatilho não atingido</v>
      </c>
      <c r="T35" s="47" t="str">
        <f t="shared" si="87"/>
        <v>Gatilho não atingido</v>
      </c>
      <c r="U35" s="47" t="str">
        <f t="shared" si="87"/>
        <v>Gatilho não atingido</v>
      </c>
      <c r="V35" s="47" t="str">
        <f t="shared" si="87"/>
        <v>Gatilho não atingido</v>
      </c>
      <c r="W35" s="47" t="str">
        <f t="shared" si="87"/>
        <v>Gatilho não atingido</v>
      </c>
      <c r="X35" s="47" t="str">
        <f t="shared" si="87"/>
        <v>Gatilho não atingido</v>
      </c>
      <c r="Y35" s="47" t="str">
        <f t="shared" si="87"/>
        <v>Gatilho não atingido</v>
      </c>
      <c r="Z35" s="47" t="str">
        <f t="shared" si="87"/>
        <v>Gatilho não atingido</v>
      </c>
      <c r="AA35" s="47" t="str">
        <f t="shared" si="87"/>
        <v>Gatilho não atingido</v>
      </c>
      <c r="AB35" s="47" t="str">
        <f t="shared" si="87"/>
        <v>Gatilho não atingido</v>
      </c>
      <c r="AC35" s="47" t="str">
        <f t="shared" ref="AC35:AD35" si="88">IF(AC34&gt;VLOOKUP(AC31,$BJ$3:$BL$75,2,0),"Gatilho atingido","Gatilho não atingido")</f>
        <v>Gatilho não atingido</v>
      </c>
      <c r="AD35" s="47" t="str">
        <f t="shared" si="88"/>
        <v>Gatilho não atingido</v>
      </c>
      <c r="AE35" s="47" t="str">
        <f t="shared" ref="AE35:AJ35" si="89">IF(AE34&gt;VLOOKUP(AE31,$BJ$3:$BL$75,2,0),"Gatilho atingido","Gatilho não atingido")</f>
        <v>Gatilho não atingido</v>
      </c>
      <c r="AF35" s="47" t="str">
        <f t="shared" si="89"/>
        <v>Gatilho não atingido</v>
      </c>
      <c r="AG35" s="47" t="str">
        <f t="shared" si="89"/>
        <v>Gatilho não atingido</v>
      </c>
      <c r="AH35" s="47" t="str">
        <f t="shared" si="89"/>
        <v>Gatilho não atingido</v>
      </c>
      <c r="AI35" s="47" t="str">
        <f t="shared" si="89"/>
        <v>Gatilho não atingido</v>
      </c>
      <c r="AJ35" s="47" t="str">
        <f t="shared" si="89"/>
        <v>Gatilho não atingido</v>
      </c>
      <c r="AK35" s="47" t="str">
        <f t="shared" ref="AK35:AL35" si="90">IF(AK34&gt;VLOOKUP(AK31,$BJ$3:$BL$75,2,0),"Gatilho atingido","Gatilho não atingido")</f>
        <v>Gatilho não atingido</v>
      </c>
      <c r="AL35" s="47" t="str">
        <f t="shared" si="90"/>
        <v>Gatilho não atingido</v>
      </c>
      <c r="AM35" s="47" t="str">
        <f t="shared" ref="AM35" si="91">IF(AM34&gt;VLOOKUP(AM31,$BJ$3:$BL$75,2,0),"Gatilho atingido","Gatilho não atingido")</f>
        <v>Gatilho não atingido</v>
      </c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53">
        <v>32</v>
      </c>
      <c r="BK35" s="54">
        <v>6.3299999999999995E-2</v>
      </c>
      <c r="BL35" s="54">
        <v>8.1600000000000006E-2</v>
      </c>
    </row>
    <row r="36" spans="2:64" x14ac:dyDescent="0.25">
      <c r="F36" s="38" t="s">
        <v>139</v>
      </c>
      <c r="G36" s="47" t="s">
        <v>122</v>
      </c>
      <c r="H36" s="47" t="s">
        <v>122</v>
      </c>
      <c r="I36" s="47" t="s">
        <v>122</v>
      </c>
      <c r="J36" s="47" t="s">
        <v>122</v>
      </c>
      <c r="K36" s="47" t="str">
        <f t="shared" ref="K36:AB36" si="92">IF(K34&gt;VLOOKUP(K31,$BJ$3:$BL$75,3,0),"Gatilho atingido","Gatilho não atingido")</f>
        <v>Gatilho não atingido</v>
      </c>
      <c r="L36" s="47" t="str">
        <f t="shared" si="92"/>
        <v>Gatilho não atingido</v>
      </c>
      <c r="M36" s="47" t="str">
        <f t="shared" si="92"/>
        <v>Gatilho não atingido</v>
      </c>
      <c r="N36" s="47" t="str">
        <f t="shared" si="92"/>
        <v>Gatilho não atingido</v>
      </c>
      <c r="O36" s="47" t="str">
        <f t="shared" si="92"/>
        <v>Gatilho não atingido</v>
      </c>
      <c r="P36" s="47" t="str">
        <f t="shared" si="92"/>
        <v>Gatilho não atingido</v>
      </c>
      <c r="Q36" s="47" t="str">
        <f t="shared" si="92"/>
        <v>Gatilho não atingido</v>
      </c>
      <c r="R36" s="47" t="str">
        <f t="shared" si="92"/>
        <v>Gatilho não atingido</v>
      </c>
      <c r="S36" s="47" t="str">
        <f t="shared" si="92"/>
        <v>Gatilho não atingido</v>
      </c>
      <c r="T36" s="47" t="str">
        <f t="shared" si="92"/>
        <v>Gatilho não atingido</v>
      </c>
      <c r="U36" s="47" t="str">
        <f t="shared" si="92"/>
        <v>Gatilho não atingido</v>
      </c>
      <c r="V36" s="47" t="str">
        <f t="shared" si="92"/>
        <v>Gatilho não atingido</v>
      </c>
      <c r="W36" s="47" t="str">
        <f t="shared" si="92"/>
        <v>Gatilho não atingido</v>
      </c>
      <c r="X36" s="47" t="str">
        <f t="shared" si="92"/>
        <v>Gatilho não atingido</v>
      </c>
      <c r="Y36" s="47" t="str">
        <f t="shared" si="92"/>
        <v>Gatilho não atingido</v>
      </c>
      <c r="Z36" s="47" t="str">
        <f t="shared" si="92"/>
        <v>Gatilho não atingido</v>
      </c>
      <c r="AA36" s="47" t="str">
        <f t="shared" si="92"/>
        <v>Gatilho não atingido</v>
      </c>
      <c r="AB36" s="47" t="str">
        <f t="shared" si="92"/>
        <v>Gatilho não atingido</v>
      </c>
      <c r="AC36" s="47" t="str">
        <f t="shared" ref="AC36:AD36" si="93">IF(AC34&gt;VLOOKUP(AC31,$BJ$3:$BL$75,3,0),"Gatilho atingido","Gatilho não atingido")</f>
        <v>Gatilho não atingido</v>
      </c>
      <c r="AD36" s="47" t="str">
        <f t="shared" si="93"/>
        <v>Gatilho não atingido</v>
      </c>
      <c r="AE36" s="47" t="str">
        <f t="shared" ref="AE36:AJ36" si="94">IF(AE34&gt;VLOOKUP(AE31,$BJ$3:$BL$75,3,0),"Gatilho atingido","Gatilho não atingido")</f>
        <v>Gatilho não atingido</v>
      </c>
      <c r="AF36" s="47" t="str">
        <f t="shared" si="94"/>
        <v>Gatilho não atingido</v>
      </c>
      <c r="AG36" s="47" t="str">
        <f t="shared" si="94"/>
        <v>Gatilho não atingido</v>
      </c>
      <c r="AH36" s="47" t="str">
        <f t="shared" si="94"/>
        <v>Gatilho não atingido</v>
      </c>
      <c r="AI36" s="47" t="str">
        <f t="shared" si="94"/>
        <v>Gatilho não atingido</v>
      </c>
      <c r="AJ36" s="47" t="str">
        <f t="shared" si="94"/>
        <v>Gatilho não atingido</v>
      </c>
      <c r="AK36" s="47" t="str">
        <f t="shared" ref="AK36:AL36" si="95">IF(AK34&gt;VLOOKUP(AK31,$BJ$3:$BL$75,3,0),"Gatilho atingido","Gatilho não atingido")</f>
        <v>Gatilho não atingido</v>
      </c>
      <c r="AL36" s="47" t="str">
        <f t="shared" si="95"/>
        <v>Gatilho não atingido</v>
      </c>
      <c r="AM36" s="47" t="str">
        <f t="shared" ref="AM36" si="96">IF(AM34&gt;VLOOKUP(AM31,$BJ$3:$BL$75,3,0),"Gatilho atingido","Gatilho não atingido")</f>
        <v>Gatilho não atingido</v>
      </c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53">
        <v>33</v>
      </c>
      <c r="BK36" s="54">
        <v>6.4199999999999993E-2</v>
      </c>
      <c r="BL36" s="54">
        <v>8.2799999999999999E-2</v>
      </c>
    </row>
    <row r="37" spans="2:64" x14ac:dyDescent="0.25">
      <c r="BJ37" s="53">
        <v>34</v>
      </c>
      <c r="BK37" s="54">
        <v>6.4899999999999999E-2</v>
      </c>
      <c r="BL37" s="54">
        <v>8.3699999999999997E-2</v>
      </c>
    </row>
    <row r="38" spans="2:64" x14ac:dyDescent="0.25">
      <c r="F38" s="13"/>
      <c r="G38" s="96" t="s">
        <v>116</v>
      </c>
      <c r="H38" s="96"/>
      <c r="I38" s="96"/>
      <c r="J38" s="96"/>
      <c r="K38" s="96"/>
      <c r="L38" s="96"/>
      <c r="M38" s="96"/>
      <c r="N38" s="96"/>
      <c r="O38" s="9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BJ38" s="53">
        <v>35</v>
      </c>
      <c r="BK38" s="54">
        <v>6.5600000000000006E-2</v>
      </c>
      <c r="BL38" s="54">
        <v>8.4500000000000006E-2</v>
      </c>
    </row>
    <row r="39" spans="2:64" x14ac:dyDescent="0.25">
      <c r="F39" s="38" t="s">
        <v>125</v>
      </c>
      <c r="G39" s="39">
        <v>43770</v>
      </c>
      <c r="H39" s="39">
        <f t="shared" ref="H39:O39" si="97">EDATE(G39,1)</f>
        <v>43800</v>
      </c>
      <c r="I39" s="39">
        <f t="shared" si="97"/>
        <v>43831</v>
      </c>
      <c r="J39" s="39">
        <f t="shared" si="97"/>
        <v>43862</v>
      </c>
      <c r="K39" s="39">
        <f t="shared" si="97"/>
        <v>43891</v>
      </c>
      <c r="L39" s="39">
        <f t="shared" si="97"/>
        <v>43922</v>
      </c>
      <c r="M39" s="39">
        <f t="shared" si="97"/>
        <v>43952</v>
      </c>
      <c r="N39" s="39">
        <f t="shared" si="97"/>
        <v>43983</v>
      </c>
      <c r="O39" s="39">
        <f t="shared" si="97"/>
        <v>44013</v>
      </c>
      <c r="P39" s="39">
        <f t="shared" ref="P39:U39" si="98">EDATE(O39,1)</f>
        <v>44044</v>
      </c>
      <c r="Q39" s="39">
        <f t="shared" si="98"/>
        <v>44075</v>
      </c>
      <c r="R39" s="39">
        <f t="shared" si="98"/>
        <v>44105</v>
      </c>
      <c r="S39" s="39">
        <f t="shared" si="98"/>
        <v>44136</v>
      </c>
      <c r="T39" s="39">
        <f t="shared" si="98"/>
        <v>44166</v>
      </c>
      <c r="U39" s="39">
        <f t="shared" si="98"/>
        <v>44197</v>
      </c>
      <c r="V39" s="39">
        <f t="shared" ref="V39:AM39" si="99">EDATE(U39,1)</f>
        <v>44228</v>
      </c>
      <c r="W39" s="39">
        <f t="shared" si="99"/>
        <v>44256</v>
      </c>
      <c r="X39" s="39">
        <f t="shared" si="99"/>
        <v>44287</v>
      </c>
      <c r="Y39" s="39">
        <f t="shared" si="99"/>
        <v>44317</v>
      </c>
      <c r="Z39" s="39">
        <f t="shared" si="99"/>
        <v>44348</v>
      </c>
      <c r="AA39" s="39">
        <f t="shared" si="99"/>
        <v>44378</v>
      </c>
      <c r="AB39" s="39">
        <f t="shared" si="99"/>
        <v>44409</v>
      </c>
      <c r="AC39" s="39">
        <f t="shared" si="99"/>
        <v>44440</v>
      </c>
      <c r="AD39" s="39">
        <f t="shared" si="99"/>
        <v>44470</v>
      </c>
      <c r="AE39" s="39">
        <f t="shared" si="99"/>
        <v>44501</v>
      </c>
      <c r="AF39" s="39">
        <f t="shared" si="99"/>
        <v>44531</v>
      </c>
      <c r="AG39" s="39">
        <f t="shared" si="99"/>
        <v>44562</v>
      </c>
      <c r="AH39" s="39">
        <f t="shared" si="99"/>
        <v>44593</v>
      </c>
      <c r="AI39" s="39">
        <f t="shared" si="99"/>
        <v>44621</v>
      </c>
      <c r="AJ39" s="39">
        <f t="shared" si="99"/>
        <v>44652</v>
      </c>
      <c r="AK39" s="39">
        <f t="shared" si="99"/>
        <v>44682</v>
      </c>
      <c r="AL39" s="39">
        <f t="shared" si="99"/>
        <v>44713</v>
      </c>
      <c r="AM39" s="39">
        <f t="shared" si="99"/>
        <v>44743</v>
      </c>
      <c r="BJ39" s="53">
        <v>36</v>
      </c>
      <c r="BK39" s="54">
        <v>6.6100000000000006E-2</v>
      </c>
      <c r="BL39" s="54">
        <v>8.5199999999999998E-2</v>
      </c>
    </row>
    <row r="40" spans="2:64" x14ac:dyDescent="0.25">
      <c r="F40" s="38" t="s">
        <v>130</v>
      </c>
      <c r="G40" s="51" t="s">
        <v>122</v>
      </c>
      <c r="H40" s="51" t="s">
        <v>122</v>
      </c>
      <c r="I40" s="51" t="s">
        <v>122</v>
      </c>
      <c r="J40" s="51" t="s">
        <v>122</v>
      </c>
      <c r="K40" s="50">
        <v>0</v>
      </c>
      <c r="L40" s="50">
        <f t="shared" ref="L40:O40" si="100">K40+1</f>
        <v>1</v>
      </c>
      <c r="M40" s="50">
        <f t="shared" si="100"/>
        <v>2</v>
      </c>
      <c r="N40" s="50">
        <f t="shared" si="100"/>
        <v>3</v>
      </c>
      <c r="O40" s="50">
        <f t="shared" si="100"/>
        <v>4</v>
      </c>
      <c r="P40" s="50">
        <f t="shared" ref="P40:U40" si="101">O40+1</f>
        <v>5</v>
      </c>
      <c r="Q40" s="50">
        <f t="shared" si="101"/>
        <v>6</v>
      </c>
      <c r="R40" s="50">
        <f t="shared" si="101"/>
        <v>7</v>
      </c>
      <c r="S40" s="50">
        <f t="shared" si="101"/>
        <v>8</v>
      </c>
      <c r="T40" s="50">
        <f t="shared" si="101"/>
        <v>9</v>
      </c>
      <c r="U40" s="50">
        <f t="shared" si="101"/>
        <v>10</v>
      </c>
      <c r="V40" s="50">
        <f t="shared" ref="V40:AM40" si="102">U40+1</f>
        <v>11</v>
      </c>
      <c r="W40" s="50">
        <f t="shared" si="102"/>
        <v>12</v>
      </c>
      <c r="X40" s="50">
        <f t="shared" si="102"/>
        <v>13</v>
      </c>
      <c r="Y40" s="50">
        <f t="shared" si="102"/>
        <v>14</v>
      </c>
      <c r="Z40" s="50">
        <f t="shared" si="102"/>
        <v>15</v>
      </c>
      <c r="AA40" s="50">
        <f t="shared" si="102"/>
        <v>16</v>
      </c>
      <c r="AB40" s="50">
        <f t="shared" si="102"/>
        <v>17</v>
      </c>
      <c r="AC40" s="50">
        <f t="shared" si="102"/>
        <v>18</v>
      </c>
      <c r="AD40" s="50">
        <f t="shared" si="102"/>
        <v>19</v>
      </c>
      <c r="AE40" s="50">
        <f t="shared" si="102"/>
        <v>20</v>
      </c>
      <c r="AF40" s="50">
        <f t="shared" si="102"/>
        <v>21</v>
      </c>
      <c r="AG40" s="50">
        <f t="shared" si="102"/>
        <v>22</v>
      </c>
      <c r="AH40" s="50">
        <f t="shared" si="102"/>
        <v>23</v>
      </c>
      <c r="AI40" s="50">
        <f t="shared" si="102"/>
        <v>24</v>
      </c>
      <c r="AJ40" s="50">
        <f t="shared" si="102"/>
        <v>25</v>
      </c>
      <c r="AK40" s="50">
        <f t="shared" si="102"/>
        <v>26</v>
      </c>
      <c r="AL40" s="50">
        <f t="shared" si="102"/>
        <v>27</v>
      </c>
      <c r="AM40" s="50">
        <f t="shared" si="102"/>
        <v>28</v>
      </c>
      <c r="AN40" s="46"/>
      <c r="BJ40" s="53">
        <v>37</v>
      </c>
      <c r="BK40" s="54">
        <v>6.6500000000000004E-2</v>
      </c>
      <c r="BL40" s="54">
        <v>8.5699999999999998E-2</v>
      </c>
    </row>
    <row r="41" spans="2:64" x14ac:dyDescent="0.25">
      <c r="F41" s="38" t="s">
        <v>60</v>
      </c>
      <c r="G41" s="21" t="s">
        <v>122</v>
      </c>
      <c r="H41" s="21" t="s">
        <v>122</v>
      </c>
      <c r="I41" s="21" t="s">
        <v>122</v>
      </c>
      <c r="J41" s="21" t="s">
        <v>122</v>
      </c>
      <c r="K41" s="21">
        <v>0</v>
      </c>
      <c r="L41" s="21">
        <v>0</v>
      </c>
      <c r="M41" s="21">
        <v>0</v>
      </c>
      <c r="N41" s="21">
        <v>0</v>
      </c>
      <c r="O41" s="21">
        <v>9591.8345250000002</v>
      </c>
      <c r="P41" s="21">
        <v>382857.5303119999</v>
      </c>
      <c r="Q41" s="21">
        <v>175868.05359700002</v>
      </c>
      <c r="R41" s="21">
        <v>374097.06226199993</v>
      </c>
      <c r="S41" s="21">
        <v>458787.18904999993</v>
      </c>
      <c r="T41" s="21">
        <v>292858.30395700003</v>
      </c>
      <c r="U41" s="21">
        <v>478601.47901899996</v>
      </c>
      <c r="V41" s="21">
        <v>103585.52472</v>
      </c>
      <c r="W41" s="21">
        <v>181617.67564199999</v>
      </c>
      <c r="X41" s="21">
        <v>568509.97760800016</v>
      </c>
      <c r="Y41" s="21">
        <v>606326.09947700007</v>
      </c>
      <c r="Z41" s="21">
        <v>658064.95913900016</v>
      </c>
      <c r="AA41" s="21">
        <v>716033.51025599998</v>
      </c>
      <c r="AB41" s="21">
        <v>783754.38755600003</v>
      </c>
      <c r="AC41" s="21">
        <v>837356.44391799998</v>
      </c>
      <c r="AD41" s="21">
        <v>933606.8348780002</v>
      </c>
      <c r="AE41" s="21">
        <v>960017.92801100039</v>
      </c>
      <c r="AF41" s="21">
        <v>1008901.926663</v>
      </c>
      <c r="AG41" s="21">
        <v>1016383.2009010001</v>
      </c>
      <c r="AH41" s="21">
        <v>1031743.7863060004</v>
      </c>
      <c r="AI41" s="21">
        <v>1049938.9954549999</v>
      </c>
      <c r="AJ41" s="21">
        <v>1085849.0474930003</v>
      </c>
      <c r="AK41" s="21">
        <v>1113308.2935940002</v>
      </c>
      <c r="AL41" s="21">
        <v>1132931.0034040003</v>
      </c>
      <c r="AM41" s="21">
        <f>SUM('Capa Final'!$G$37:$G$38)+SUM('Capa Final'!$G$46:$G$47)</f>
        <v>1171992.7667340001</v>
      </c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53">
        <v>38</v>
      </c>
      <c r="BK41" s="54">
        <v>6.6799999999999998E-2</v>
      </c>
      <c r="BL41" s="54">
        <v>8.6099999999999996E-2</v>
      </c>
    </row>
    <row r="42" spans="2:64" x14ac:dyDescent="0.25">
      <c r="F42" s="38" t="s">
        <v>62</v>
      </c>
      <c r="G42" s="21" t="s">
        <v>122</v>
      </c>
      <c r="H42" s="21" t="s">
        <v>122</v>
      </c>
      <c r="I42" s="21" t="s">
        <v>122</v>
      </c>
      <c r="J42" s="21" t="s">
        <v>122</v>
      </c>
      <c r="K42" s="21">
        <v>0</v>
      </c>
      <c r="L42" s="21">
        <v>0</v>
      </c>
      <c r="M42" s="21">
        <v>0</v>
      </c>
      <c r="N42" s="21">
        <v>0</v>
      </c>
      <c r="O42" s="21">
        <v>9591.8345250000002</v>
      </c>
      <c r="P42" s="21">
        <v>320418.26915199991</v>
      </c>
      <c r="Q42" s="21">
        <v>38813.040003000002</v>
      </c>
      <c r="R42" s="21">
        <v>195753.56939700001</v>
      </c>
      <c r="S42" s="21">
        <v>68398.707163999992</v>
      </c>
      <c r="T42" s="21">
        <v>40869.168910000008</v>
      </c>
      <c r="U42" s="21">
        <v>51616.231090000001</v>
      </c>
      <c r="V42" s="21">
        <v>4975.5684170000004</v>
      </c>
      <c r="W42" s="21">
        <v>76796.872031999999</v>
      </c>
      <c r="X42" s="21">
        <v>35821.984003999998</v>
      </c>
      <c r="Y42" s="21">
        <v>27979.023689000001</v>
      </c>
      <c r="Z42" s="21">
        <v>56243.290838000001</v>
      </c>
      <c r="AA42" s="21">
        <v>55960.642598000006</v>
      </c>
      <c r="AB42" s="21">
        <v>59299.653842</v>
      </c>
      <c r="AC42" s="21">
        <v>40862.227728999998</v>
      </c>
      <c r="AD42" s="21">
        <v>94143.274575000003</v>
      </c>
      <c r="AE42" s="21">
        <v>22609.555415999996</v>
      </c>
      <c r="AF42" s="21">
        <v>26614.174055000003</v>
      </c>
      <c r="AG42" s="21">
        <v>7703.1227730000001</v>
      </c>
      <c r="AH42" s="21">
        <v>9665.1755300000004</v>
      </c>
      <c r="AI42" s="21">
        <v>13647.528678999999</v>
      </c>
      <c r="AJ42" s="21">
        <v>33880.872239999997</v>
      </c>
      <c r="AK42" s="21">
        <v>22182.994726000001</v>
      </c>
      <c r="AL42" s="21">
        <v>10562.171786999999</v>
      </c>
      <c r="AM42" s="21">
        <f>'Capa Final'!$G$37+'Capa Final'!$G$46</f>
        <v>50174.246347</v>
      </c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53">
        <v>39</v>
      </c>
      <c r="BK42" s="54">
        <v>6.7100000000000007E-2</v>
      </c>
      <c r="BL42" s="54">
        <v>8.6499999999999994E-2</v>
      </c>
    </row>
    <row r="43" spans="2:64" x14ac:dyDescent="0.25">
      <c r="F43" s="38" t="s">
        <v>90</v>
      </c>
      <c r="G43" s="47" t="s">
        <v>122</v>
      </c>
      <c r="H43" s="47" t="s">
        <v>122</v>
      </c>
      <c r="I43" s="21" t="s">
        <v>122</v>
      </c>
      <c r="J43" s="21" t="s">
        <v>122</v>
      </c>
      <c r="K43" s="47">
        <v>0</v>
      </c>
      <c r="L43" s="47">
        <v>0</v>
      </c>
      <c r="M43" s="47">
        <v>0</v>
      </c>
      <c r="N43" s="47">
        <v>0</v>
      </c>
      <c r="O43" s="47">
        <v>1.636982639046166E-4</v>
      </c>
      <c r="P43" s="47">
        <v>6.5340069067635958E-3</v>
      </c>
      <c r="Q43" s="47">
        <v>3.0014378349706747E-3</v>
      </c>
      <c r="R43" s="47">
        <v>6.3844970911971248E-3</v>
      </c>
      <c r="S43" s="47">
        <v>7.8298542529500244E-3</v>
      </c>
      <c r="T43" s="47">
        <v>4.9980424289910712E-3</v>
      </c>
      <c r="U43" s="47">
        <v>8.1680132213907321E-3</v>
      </c>
      <c r="V43" s="47">
        <v>1.7678339339692421E-3</v>
      </c>
      <c r="W43" s="47">
        <v>3.099563292037419E-3</v>
      </c>
      <c r="X43" s="47">
        <f t="shared" ref="X43:AC43" si="103">X41/$B$8</f>
        <v>9.7024293011228838E-3</v>
      </c>
      <c r="Y43" s="47">
        <f t="shared" si="103"/>
        <v>1.0347815069760367E-2</v>
      </c>
      <c r="Z43" s="47">
        <f t="shared" si="103"/>
        <v>1.1230812110732988E-2</v>
      </c>
      <c r="AA43" s="47">
        <f t="shared" si="103"/>
        <v>1.2220127674318453E-2</v>
      </c>
      <c r="AB43" s="47">
        <f t="shared" si="103"/>
        <v>1.3375880519638474E-2</v>
      </c>
      <c r="AC43" s="47">
        <f t="shared" si="103"/>
        <v>1.4290675655574871E-2</v>
      </c>
      <c r="AD43" s="47">
        <f t="shared" ref="AD43:AE43" si="104">AD41/$B$8</f>
        <v>1.5933325125728513E-2</v>
      </c>
      <c r="AE43" s="47">
        <f t="shared" si="104"/>
        <v>1.6384067898909879E-2</v>
      </c>
      <c r="AF43" s="47">
        <f t="shared" ref="AF43:AG43" si="105">AF41/$B$8</f>
        <v>1.7218342686615096E-2</v>
      </c>
      <c r="AG43" s="47">
        <f t="shared" si="105"/>
        <v>1.734602124501422E-2</v>
      </c>
      <c r="AH43" s="47">
        <f t="shared" ref="AH43:AI43" si="106">AH41/$B$8</f>
        <v>1.7608171426692541E-2</v>
      </c>
      <c r="AI43" s="47">
        <f t="shared" si="106"/>
        <v>1.7918698483983763E-2</v>
      </c>
      <c r="AJ43" s="47">
        <f t="shared" ref="AJ43:AK43" si="107">AJ41/$B$8</f>
        <v>1.8531554466853745E-2</v>
      </c>
      <c r="AK43" s="47">
        <f t="shared" si="107"/>
        <v>1.9000185457426773E-2</v>
      </c>
      <c r="AL43" s="47">
        <f t="shared" ref="AL43:AM43" si="108">AL41/$B$8</f>
        <v>1.9335074838663372E-2</v>
      </c>
      <c r="AM43" s="47">
        <f t="shared" si="108"/>
        <v>2.0001719245998369E-2</v>
      </c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53">
        <v>40</v>
      </c>
      <c r="BK43" s="54">
        <v>6.7400000000000002E-2</v>
      </c>
      <c r="BL43" s="54">
        <v>8.6800000000000002E-2</v>
      </c>
    </row>
    <row r="44" spans="2:64" x14ac:dyDescent="0.25">
      <c r="F44" s="38" t="s">
        <v>134</v>
      </c>
      <c r="G44" s="47" t="s">
        <v>122</v>
      </c>
      <c r="H44" s="47" t="s">
        <v>122</v>
      </c>
      <c r="I44" s="47" t="s">
        <v>122</v>
      </c>
      <c r="J44" s="47" t="s">
        <v>122</v>
      </c>
      <c r="K44" s="47" t="s">
        <v>122</v>
      </c>
      <c r="L44" s="47" t="str">
        <f t="shared" ref="L44:AB44" si="109">IF(L43&gt;VLOOKUP(L40,$BJ$3:$BL$75,2,0),"Gatilho atingido","Gatilho não atingido")</f>
        <v>Gatilho não atingido</v>
      </c>
      <c r="M44" s="47" t="str">
        <f t="shared" si="109"/>
        <v>Gatilho não atingido</v>
      </c>
      <c r="N44" s="47" t="str">
        <f t="shared" si="109"/>
        <v>Gatilho não atingido</v>
      </c>
      <c r="O44" s="47" t="str">
        <f t="shared" si="109"/>
        <v>Gatilho não atingido</v>
      </c>
      <c r="P44" s="47" t="str">
        <f t="shared" si="109"/>
        <v>Gatilho não atingido</v>
      </c>
      <c r="Q44" s="47" t="str">
        <f t="shared" si="109"/>
        <v>Gatilho não atingido</v>
      </c>
      <c r="R44" s="47" t="str">
        <f t="shared" si="109"/>
        <v>Gatilho não atingido</v>
      </c>
      <c r="S44" s="47" t="str">
        <f t="shared" si="109"/>
        <v>Gatilho não atingido</v>
      </c>
      <c r="T44" s="47" t="str">
        <f t="shared" si="109"/>
        <v>Gatilho não atingido</v>
      </c>
      <c r="U44" s="47" t="str">
        <f t="shared" si="109"/>
        <v>Gatilho não atingido</v>
      </c>
      <c r="V44" s="47" t="str">
        <f t="shared" si="109"/>
        <v>Gatilho não atingido</v>
      </c>
      <c r="W44" s="47" t="str">
        <f t="shared" si="109"/>
        <v>Gatilho não atingido</v>
      </c>
      <c r="X44" s="47" t="str">
        <f t="shared" si="109"/>
        <v>Gatilho não atingido</v>
      </c>
      <c r="Y44" s="47" t="str">
        <f t="shared" si="109"/>
        <v>Gatilho não atingido</v>
      </c>
      <c r="Z44" s="47" t="str">
        <f t="shared" si="109"/>
        <v>Gatilho não atingido</v>
      </c>
      <c r="AA44" s="47" t="str">
        <f t="shared" si="109"/>
        <v>Gatilho não atingido</v>
      </c>
      <c r="AB44" s="47" t="str">
        <f t="shared" si="109"/>
        <v>Gatilho não atingido</v>
      </c>
      <c r="AC44" s="47" t="str">
        <f t="shared" ref="AC44:AD44" si="110">IF(AC43&gt;VLOOKUP(AC40,$BJ$3:$BL$75,2,0),"Gatilho atingido","Gatilho não atingido")</f>
        <v>Gatilho não atingido</v>
      </c>
      <c r="AD44" s="47" t="str">
        <f t="shared" si="110"/>
        <v>Gatilho não atingido</v>
      </c>
      <c r="AE44" s="47" t="str">
        <f t="shared" ref="AE44:AJ44" si="111">IF(AE43&gt;VLOOKUP(AE40,$BJ$3:$BL$75,2,0),"Gatilho atingido","Gatilho não atingido")</f>
        <v>Gatilho não atingido</v>
      </c>
      <c r="AF44" s="47" t="str">
        <f t="shared" si="111"/>
        <v>Gatilho não atingido</v>
      </c>
      <c r="AG44" s="47" t="str">
        <f t="shared" si="111"/>
        <v>Gatilho não atingido</v>
      </c>
      <c r="AH44" s="47" t="str">
        <f t="shared" si="111"/>
        <v>Gatilho não atingido</v>
      </c>
      <c r="AI44" s="47" t="str">
        <f t="shared" si="111"/>
        <v>Gatilho não atingido</v>
      </c>
      <c r="AJ44" s="47" t="str">
        <f t="shared" si="111"/>
        <v>Gatilho não atingido</v>
      </c>
      <c r="AK44" s="47" t="str">
        <f t="shared" ref="AK44:AL44" si="112">IF(AK43&gt;VLOOKUP(AK40,$BJ$3:$BL$75,2,0),"Gatilho atingido","Gatilho não atingido")</f>
        <v>Gatilho não atingido</v>
      </c>
      <c r="AL44" s="47" t="str">
        <f t="shared" si="112"/>
        <v>Gatilho não atingido</v>
      </c>
      <c r="AM44" s="47" t="str">
        <f t="shared" ref="AM44" si="113">IF(AM43&gt;VLOOKUP(AM40,$BJ$3:$BL$75,2,0),"Gatilho atingido","Gatilho não atingido")</f>
        <v>Gatilho não atingido</v>
      </c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53">
        <v>41</v>
      </c>
      <c r="BK44" s="54">
        <v>6.7699999999999996E-2</v>
      </c>
      <c r="BL44" s="54">
        <v>8.7099999999999997E-2</v>
      </c>
    </row>
    <row r="45" spans="2:64" x14ac:dyDescent="0.25">
      <c r="F45" s="38" t="s">
        <v>139</v>
      </c>
      <c r="G45" s="47" t="s">
        <v>122</v>
      </c>
      <c r="H45" s="47" t="s">
        <v>122</v>
      </c>
      <c r="I45" s="47" t="s">
        <v>122</v>
      </c>
      <c r="J45" s="47" t="s">
        <v>122</v>
      </c>
      <c r="K45" s="47" t="s">
        <v>122</v>
      </c>
      <c r="L45" s="47" t="str">
        <f t="shared" ref="L45:AB45" si="114">IF(L43&gt;VLOOKUP(L40,$BJ$3:$BL$75,3,0),"Gatilho atingido","Gatilho não atingido")</f>
        <v>Gatilho não atingido</v>
      </c>
      <c r="M45" s="47" t="str">
        <f t="shared" si="114"/>
        <v>Gatilho não atingido</v>
      </c>
      <c r="N45" s="47" t="str">
        <f t="shared" si="114"/>
        <v>Gatilho não atingido</v>
      </c>
      <c r="O45" s="47" t="str">
        <f t="shared" si="114"/>
        <v>Gatilho não atingido</v>
      </c>
      <c r="P45" s="47" t="str">
        <f t="shared" si="114"/>
        <v>Gatilho não atingido</v>
      </c>
      <c r="Q45" s="47" t="str">
        <f t="shared" si="114"/>
        <v>Gatilho não atingido</v>
      </c>
      <c r="R45" s="47" t="str">
        <f t="shared" si="114"/>
        <v>Gatilho não atingido</v>
      </c>
      <c r="S45" s="47" t="str">
        <f t="shared" si="114"/>
        <v>Gatilho não atingido</v>
      </c>
      <c r="T45" s="47" t="str">
        <f t="shared" si="114"/>
        <v>Gatilho não atingido</v>
      </c>
      <c r="U45" s="47" t="str">
        <f t="shared" si="114"/>
        <v>Gatilho não atingido</v>
      </c>
      <c r="V45" s="47" t="str">
        <f t="shared" si="114"/>
        <v>Gatilho não atingido</v>
      </c>
      <c r="W45" s="47" t="str">
        <f t="shared" si="114"/>
        <v>Gatilho não atingido</v>
      </c>
      <c r="X45" s="47" t="str">
        <f t="shared" si="114"/>
        <v>Gatilho não atingido</v>
      </c>
      <c r="Y45" s="47" t="str">
        <f t="shared" si="114"/>
        <v>Gatilho não atingido</v>
      </c>
      <c r="Z45" s="47" t="str">
        <f t="shared" si="114"/>
        <v>Gatilho não atingido</v>
      </c>
      <c r="AA45" s="47" t="str">
        <f t="shared" si="114"/>
        <v>Gatilho não atingido</v>
      </c>
      <c r="AB45" s="47" t="str">
        <f t="shared" si="114"/>
        <v>Gatilho não atingido</v>
      </c>
      <c r="AC45" s="47" t="str">
        <f t="shared" ref="AC45:AD45" si="115">IF(AC43&gt;VLOOKUP(AC40,$BJ$3:$BL$75,3,0),"Gatilho atingido","Gatilho não atingido")</f>
        <v>Gatilho não atingido</v>
      </c>
      <c r="AD45" s="47" t="str">
        <f t="shared" si="115"/>
        <v>Gatilho não atingido</v>
      </c>
      <c r="AE45" s="47" t="str">
        <f t="shared" ref="AE45:AJ45" si="116">IF(AE43&gt;VLOOKUP(AE40,$BJ$3:$BL$75,3,0),"Gatilho atingido","Gatilho não atingido")</f>
        <v>Gatilho não atingido</v>
      </c>
      <c r="AF45" s="47" t="str">
        <f t="shared" si="116"/>
        <v>Gatilho não atingido</v>
      </c>
      <c r="AG45" s="47" t="str">
        <f t="shared" si="116"/>
        <v>Gatilho não atingido</v>
      </c>
      <c r="AH45" s="47" t="str">
        <f t="shared" si="116"/>
        <v>Gatilho não atingido</v>
      </c>
      <c r="AI45" s="47" t="str">
        <f t="shared" si="116"/>
        <v>Gatilho não atingido</v>
      </c>
      <c r="AJ45" s="47" t="str">
        <f t="shared" si="116"/>
        <v>Gatilho não atingido</v>
      </c>
      <c r="AK45" s="47" t="str">
        <f t="shared" ref="AK45:AL45" si="117">IF(AK43&gt;VLOOKUP(AK40,$BJ$3:$BL$75,3,0),"Gatilho atingido","Gatilho não atingido")</f>
        <v>Gatilho não atingido</v>
      </c>
      <c r="AL45" s="47" t="str">
        <f t="shared" si="117"/>
        <v>Gatilho não atingido</v>
      </c>
      <c r="AM45" s="47" t="str">
        <f t="shared" ref="AM45" si="118">IF(AM43&gt;VLOOKUP(AM40,$BJ$3:$BL$75,3,0),"Gatilho atingido","Gatilho não atingido")</f>
        <v>Gatilho não atingido</v>
      </c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53">
        <v>42</v>
      </c>
      <c r="BK45" s="54">
        <v>6.7900000000000002E-2</v>
      </c>
      <c r="BL45" s="54">
        <v>8.7400000000000005E-2</v>
      </c>
    </row>
    <row r="46" spans="2:64" x14ac:dyDescent="0.25">
      <c r="B46" s="43"/>
      <c r="C46" s="78"/>
      <c r="D46" s="43"/>
      <c r="E46" s="44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53">
        <v>43</v>
      </c>
      <c r="BK46" s="54">
        <v>6.8099999999999994E-2</v>
      </c>
      <c r="BL46" s="54">
        <v>8.77E-2</v>
      </c>
    </row>
    <row r="47" spans="2:64" x14ac:dyDescent="0.25">
      <c r="F47" s="13"/>
      <c r="G47" s="96" t="s">
        <v>116</v>
      </c>
      <c r="H47" s="96"/>
      <c r="I47" s="96"/>
      <c r="J47" s="96"/>
      <c r="K47" s="96"/>
      <c r="L47" s="96"/>
      <c r="M47" s="96"/>
      <c r="N47" s="96"/>
      <c r="O47" s="9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53">
        <v>44</v>
      </c>
      <c r="BK47" s="54">
        <v>6.83E-2</v>
      </c>
      <c r="BL47" s="54">
        <v>8.7900000000000006E-2</v>
      </c>
    </row>
    <row r="48" spans="2:64" x14ac:dyDescent="0.25">
      <c r="F48" s="38" t="s">
        <v>126</v>
      </c>
      <c r="G48" s="39">
        <v>43770</v>
      </c>
      <c r="H48" s="39">
        <f t="shared" ref="H48:O48" si="119">EDATE(G48,1)</f>
        <v>43800</v>
      </c>
      <c r="I48" s="39">
        <f t="shared" si="119"/>
        <v>43831</v>
      </c>
      <c r="J48" s="39">
        <f t="shared" si="119"/>
        <v>43862</v>
      </c>
      <c r="K48" s="39">
        <f t="shared" si="119"/>
        <v>43891</v>
      </c>
      <c r="L48" s="39">
        <f t="shared" si="119"/>
        <v>43922</v>
      </c>
      <c r="M48" s="39">
        <f t="shared" si="119"/>
        <v>43952</v>
      </c>
      <c r="N48" s="39">
        <f t="shared" si="119"/>
        <v>43983</v>
      </c>
      <c r="O48" s="39">
        <f t="shared" si="119"/>
        <v>44013</v>
      </c>
      <c r="P48" s="39">
        <f t="shared" ref="P48:U48" si="120">EDATE(O48,1)</f>
        <v>44044</v>
      </c>
      <c r="Q48" s="39">
        <f t="shared" si="120"/>
        <v>44075</v>
      </c>
      <c r="R48" s="39">
        <f t="shared" si="120"/>
        <v>44105</v>
      </c>
      <c r="S48" s="39">
        <f t="shared" si="120"/>
        <v>44136</v>
      </c>
      <c r="T48" s="39">
        <f t="shared" si="120"/>
        <v>44166</v>
      </c>
      <c r="U48" s="39">
        <f t="shared" si="120"/>
        <v>44197</v>
      </c>
      <c r="V48" s="39">
        <f t="shared" ref="V48:AM48" si="121">EDATE(U48,1)</f>
        <v>44228</v>
      </c>
      <c r="W48" s="39">
        <f t="shared" si="121"/>
        <v>44256</v>
      </c>
      <c r="X48" s="39">
        <f t="shared" si="121"/>
        <v>44287</v>
      </c>
      <c r="Y48" s="39">
        <f t="shared" si="121"/>
        <v>44317</v>
      </c>
      <c r="Z48" s="39">
        <f t="shared" si="121"/>
        <v>44348</v>
      </c>
      <c r="AA48" s="39">
        <f t="shared" si="121"/>
        <v>44378</v>
      </c>
      <c r="AB48" s="39">
        <f t="shared" si="121"/>
        <v>44409</v>
      </c>
      <c r="AC48" s="39">
        <f t="shared" si="121"/>
        <v>44440</v>
      </c>
      <c r="AD48" s="39">
        <f t="shared" si="121"/>
        <v>44470</v>
      </c>
      <c r="AE48" s="39">
        <f t="shared" si="121"/>
        <v>44501</v>
      </c>
      <c r="AF48" s="39">
        <f t="shared" si="121"/>
        <v>44531</v>
      </c>
      <c r="AG48" s="39">
        <f t="shared" si="121"/>
        <v>44562</v>
      </c>
      <c r="AH48" s="39">
        <f t="shared" si="121"/>
        <v>44593</v>
      </c>
      <c r="AI48" s="39">
        <f t="shared" si="121"/>
        <v>44621</v>
      </c>
      <c r="AJ48" s="39">
        <f t="shared" si="121"/>
        <v>44652</v>
      </c>
      <c r="AK48" s="39">
        <f t="shared" si="121"/>
        <v>44682</v>
      </c>
      <c r="AL48" s="39">
        <f t="shared" si="121"/>
        <v>44713</v>
      </c>
      <c r="AM48" s="39">
        <f t="shared" si="121"/>
        <v>44743</v>
      </c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53">
        <v>45</v>
      </c>
      <c r="BK48" s="54">
        <v>6.8500000000000005E-2</v>
      </c>
      <c r="BL48" s="54">
        <v>8.8200000000000001E-2</v>
      </c>
    </row>
    <row r="49" spans="2:64" x14ac:dyDescent="0.25">
      <c r="F49" s="38" t="s">
        <v>130</v>
      </c>
      <c r="G49" s="51" t="s">
        <v>122</v>
      </c>
      <c r="H49" s="51" t="s">
        <v>122</v>
      </c>
      <c r="I49" s="51" t="s">
        <v>122</v>
      </c>
      <c r="J49" s="51" t="s">
        <v>122</v>
      </c>
      <c r="K49" s="51" t="s">
        <v>122</v>
      </c>
      <c r="L49" s="50">
        <v>0</v>
      </c>
      <c r="M49" s="50">
        <f t="shared" ref="M49:O49" si="122">L49+1</f>
        <v>1</v>
      </c>
      <c r="N49" s="50">
        <f t="shared" si="122"/>
        <v>2</v>
      </c>
      <c r="O49" s="50">
        <f t="shared" si="122"/>
        <v>3</v>
      </c>
      <c r="P49" s="50">
        <f t="shared" ref="P49:U49" si="123">O49+1</f>
        <v>4</v>
      </c>
      <c r="Q49" s="50">
        <f t="shared" si="123"/>
        <v>5</v>
      </c>
      <c r="R49" s="50">
        <f t="shared" si="123"/>
        <v>6</v>
      </c>
      <c r="S49" s="50">
        <f t="shared" si="123"/>
        <v>7</v>
      </c>
      <c r="T49" s="50">
        <f t="shared" si="123"/>
        <v>8</v>
      </c>
      <c r="U49" s="50">
        <f t="shared" si="123"/>
        <v>9</v>
      </c>
      <c r="V49" s="50">
        <f t="shared" ref="V49:AM49" si="124">U49+1</f>
        <v>10</v>
      </c>
      <c r="W49" s="50">
        <f t="shared" si="124"/>
        <v>11</v>
      </c>
      <c r="X49" s="50">
        <f t="shared" si="124"/>
        <v>12</v>
      </c>
      <c r="Y49" s="50">
        <f t="shared" si="124"/>
        <v>13</v>
      </c>
      <c r="Z49" s="50">
        <f t="shared" si="124"/>
        <v>14</v>
      </c>
      <c r="AA49" s="50">
        <f t="shared" si="124"/>
        <v>15</v>
      </c>
      <c r="AB49" s="50">
        <f t="shared" si="124"/>
        <v>16</v>
      </c>
      <c r="AC49" s="50">
        <f t="shared" si="124"/>
        <v>17</v>
      </c>
      <c r="AD49" s="50">
        <f t="shared" si="124"/>
        <v>18</v>
      </c>
      <c r="AE49" s="50">
        <f t="shared" si="124"/>
        <v>19</v>
      </c>
      <c r="AF49" s="50">
        <f t="shared" si="124"/>
        <v>20</v>
      </c>
      <c r="AG49" s="50">
        <f t="shared" si="124"/>
        <v>21</v>
      </c>
      <c r="AH49" s="50">
        <f t="shared" si="124"/>
        <v>22</v>
      </c>
      <c r="AI49" s="50">
        <f t="shared" si="124"/>
        <v>23</v>
      </c>
      <c r="AJ49" s="50">
        <f t="shared" si="124"/>
        <v>24</v>
      </c>
      <c r="AK49" s="50">
        <f t="shared" si="124"/>
        <v>25</v>
      </c>
      <c r="AL49" s="50">
        <f t="shared" si="124"/>
        <v>26</v>
      </c>
      <c r="AM49" s="50">
        <f t="shared" si="124"/>
        <v>27</v>
      </c>
      <c r="BJ49" s="53">
        <v>46</v>
      </c>
      <c r="BK49" s="54">
        <v>6.8699999999999997E-2</v>
      </c>
      <c r="BL49" s="54">
        <v>8.8400000000000006E-2</v>
      </c>
    </row>
    <row r="50" spans="2:64" x14ac:dyDescent="0.25">
      <c r="F50" s="38" t="s">
        <v>60</v>
      </c>
      <c r="G50" s="21" t="s">
        <v>122</v>
      </c>
      <c r="H50" s="21" t="s">
        <v>122</v>
      </c>
      <c r="I50" s="21" t="s">
        <v>122</v>
      </c>
      <c r="J50" s="21" t="s">
        <v>122</v>
      </c>
      <c r="K50" s="21" t="s">
        <v>122</v>
      </c>
      <c r="L50" s="21">
        <v>0</v>
      </c>
      <c r="M50" s="21">
        <v>0</v>
      </c>
      <c r="N50" s="21">
        <v>0</v>
      </c>
      <c r="O50" s="21">
        <v>0</v>
      </c>
      <c r="P50" s="21">
        <v>3152.0437160000001</v>
      </c>
      <c r="Q50" s="21">
        <v>112296.663055</v>
      </c>
      <c r="R50" s="21">
        <v>342693.79090699996</v>
      </c>
      <c r="S50" s="21">
        <v>401731.57608199993</v>
      </c>
      <c r="T50" s="21">
        <v>187320.783107</v>
      </c>
      <c r="U50" s="21">
        <v>294711.779018</v>
      </c>
      <c r="V50" s="21">
        <v>152145.06157600001</v>
      </c>
      <c r="W50" s="21">
        <v>197157.241454</v>
      </c>
      <c r="X50" s="21">
        <v>382692.70637900004</v>
      </c>
      <c r="Y50" s="21">
        <v>464296.67014100007</v>
      </c>
      <c r="Z50" s="21">
        <v>558996.59661100002</v>
      </c>
      <c r="AA50" s="21">
        <v>667292.37559500011</v>
      </c>
      <c r="AB50" s="21">
        <v>730428.32075099985</v>
      </c>
      <c r="AC50" s="21">
        <v>766448.43142599985</v>
      </c>
      <c r="AD50" s="21">
        <v>848820.21465700003</v>
      </c>
      <c r="AE50" s="21">
        <v>893542.18724200013</v>
      </c>
      <c r="AF50" s="21">
        <v>968993.02223500004</v>
      </c>
      <c r="AG50" s="21">
        <v>1004070.2422410003</v>
      </c>
      <c r="AH50" s="21">
        <v>1042406.722536</v>
      </c>
      <c r="AI50" s="21">
        <v>1056866.0727650002</v>
      </c>
      <c r="AJ50" s="21">
        <v>1055813.9841289998</v>
      </c>
      <c r="AK50" s="21">
        <v>1044023.910718</v>
      </c>
      <c r="AL50" s="21">
        <v>1052084.3495810002</v>
      </c>
      <c r="AM50" s="21">
        <f>SUM('Capa Final'!$H$37:$H$38)+SUM('Capa Final'!$H$46:$H$47)</f>
        <v>1019823.9475189999</v>
      </c>
      <c r="AN50" s="46"/>
      <c r="BJ50" s="53">
        <v>47</v>
      </c>
      <c r="BK50" s="54">
        <v>6.88E-2</v>
      </c>
      <c r="BL50" s="54">
        <v>8.8599999999999998E-2</v>
      </c>
    </row>
    <row r="51" spans="2:64" x14ac:dyDescent="0.25">
      <c r="F51" s="38" t="s">
        <v>62</v>
      </c>
      <c r="G51" s="21" t="s">
        <v>122</v>
      </c>
      <c r="H51" s="21" t="s">
        <v>122</v>
      </c>
      <c r="I51" s="21" t="s">
        <v>122</v>
      </c>
      <c r="J51" s="21" t="s">
        <v>122</v>
      </c>
      <c r="K51" s="21" t="s">
        <v>122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109093.54488099999</v>
      </c>
      <c r="R51" s="21">
        <v>228368.42012299993</v>
      </c>
      <c r="S51" s="21">
        <v>150127.58579399998</v>
      </c>
      <c r="T51" s="21">
        <v>35897.689851999996</v>
      </c>
      <c r="U51" s="21">
        <v>39239.867907</v>
      </c>
      <c r="V51" s="21">
        <v>15224.248251999999</v>
      </c>
      <c r="W51" s="21">
        <v>48797.526066999992</v>
      </c>
      <c r="X51" s="21">
        <v>5505.4638619999996</v>
      </c>
      <c r="Y51" s="21">
        <v>21798.126614999997</v>
      </c>
      <c r="Z51" s="21">
        <v>91537.349371999997</v>
      </c>
      <c r="AA51" s="21">
        <v>114657.29109100002</v>
      </c>
      <c r="AB51" s="21">
        <v>59180.705715000004</v>
      </c>
      <c r="AC51" s="21">
        <v>25009.366681</v>
      </c>
      <c r="AD51" s="21">
        <v>77640.402020999987</v>
      </c>
      <c r="AE51" s="21">
        <v>10552.975896000002</v>
      </c>
      <c r="AF51" s="21">
        <v>50030.892426999999</v>
      </c>
      <c r="AG51" s="21">
        <v>46814.021738000003</v>
      </c>
      <c r="AH51" s="21">
        <v>44517.171767</v>
      </c>
      <c r="AI51" s="21">
        <v>21194.182884999998</v>
      </c>
      <c r="AJ51" s="21">
        <v>5852.1076469999998</v>
      </c>
      <c r="AK51" s="21">
        <v>6957.3937450000021</v>
      </c>
      <c r="AL51" s="21">
        <v>5182.7333800000006</v>
      </c>
      <c r="AM51" s="21">
        <f>'Capa Final'!$H$37+'Capa Final'!$H$46</f>
        <v>22259.433498999999</v>
      </c>
      <c r="AN51" s="46"/>
      <c r="BJ51" s="53">
        <v>48</v>
      </c>
      <c r="BK51" s="54">
        <v>6.9000000000000006E-2</v>
      </c>
      <c r="BL51" s="54">
        <v>8.8800000000000004E-2</v>
      </c>
    </row>
    <row r="52" spans="2:64" x14ac:dyDescent="0.25">
      <c r="F52" s="38" t="s">
        <v>90</v>
      </c>
      <c r="G52" s="47" t="s">
        <v>122</v>
      </c>
      <c r="H52" s="47" t="s">
        <v>122</v>
      </c>
      <c r="I52" s="21" t="s">
        <v>122</v>
      </c>
      <c r="J52" s="21" t="s">
        <v>122</v>
      </c>
      <c r="K52" s="21" t="s">
        <v>122</v>
      </c>
      <c r="L52" s="47">
        <v>0</v>
      </c>
      <c r="M52" s="47">
        <v>0</v>
      </c>
      <c r="N52" s="47">
        <v>0</v>
      </c>
      <c r="O52" s="47">
        <v>0</v>
      </c>
      <c r="P52" s="47">
        <v>8.8931805777443568E-5</v>
      </c>
      <c r="Q52" s="47">
        <v>3.1683396323372191E-3</v>
      </c>
      <c r="R52" s="47">
        <v>9.6687674410659025E-3</v>
      </c>
      <c r="S52" s="47">
        <v>1.1334460343122573E-2</v>
      </c>
      <c r="T52" s="47">
        <v>5.2850712116679147E-3</v>
      </c>
      <c r="U52" s="47">
        <v>8.3150022821427277E-3</v>
      </c>
      <c r="V52" s="47">
        <v>4.2926229091912842E-3</v>
      </c>
      <c r="W52" s="47">
        <v>5.5625971859470475E-3</v>
      </c>
      <c r="X52" s="47">
        <f t="shared" ref="X52:AC52" si="125">X50/$B$9</f>
        <v>1.0797297405294448E-2</v>
      </c>
      <c r="Y52" s="47">
        <f t="shared" si="125"/>
        <v>1.3099672787689599E-2</v>
      </c>
      <c r="Z52" s="47">
        <f t="shared" si="125"/>
        <v>1.5771537846292174E-2</v>
      </c>
      <c r="AA52" s="47">
        <f t="shared" si="125"/>
        <v>1.8826996479126078E-2</v>
      </c>
      <c r="AB52" s="47">
        <f t="shared" si="125"/>
        <v>2.0608314924580245E-2</v>
      </c>
      <c r="AC52" s="47">
        <f t="shared" si="125"/>
        <v>2.1624586834252935E-2</v>
      </c>
      <c r="AD52" s="47">
        <f t="shared" ref="AD52:AE52" si="126">AD50/$B$9</f>
        <v>2.3948625485955756E-2</v>
      </c>
      <c r="AE52" s="47">
        <f t="shared" si="126"/>
        <v>2.5210411850061305E-2</v>
      </c>
      <c r="AF52" s="47">
        <f t="shared" ref="AF52:AG52" si="127">AF50/$B$9</f>
        <v>2.7339182770744631E-2</v>
      </c>
      <c r="AG52" s="47">
        <f t="shared" si="127"/>
        <v>2.832885194980822E-2</v>
      </c>
      <c r="AH52" s="47">
        <f t="shared" ref="AH52:AI52" si="128">AH50/$B$9</f>
        <v>2.9410477944549249E-2</v>
      </c>
      <c r="AI52" s="47">
        <f t="shared" si="128"/>
        <v>2.9818434255467839E-2</v>
      </c>
      <c r="AJ52" s="47">
        <f t="shared" ref="AJ52:AK52" si="129">AJ50/$B$9</f>
        <v>2.9788750611880504E-2</v>
      </c>
      <c r="AK52" s="47">
        <f t="shared" si="129"/>
        <v>2.9456105314682846E-2</v>
      </c>
      <c r="AL52" s="47">
        <f t="shared" ref="AL52:AM52" si="130">AL50/$B$9</f>
        <v>2.9683522650237746E-2</v>
      </c>
      <c r="AM52" s="47">
        <f t="shared" si="130"/>
        <v>2.8773327212301109E-2</v>
      </c>
      <c r="AN52" s="46"/>
      <c r="BJ52" s="53">
        <v>49</v>
      </c>
      <c r="BK52" s="54">
        <v>6.9099999999999995E-2</v>
      </c>
      <c r="BL52" s="54">
        <v>8.8900000000000007E-2</v>
      </c>
    </row>
    <row r="53" spans="2:64" x14ac:dyDescent="0.25">
      <c r="F53" s="38" t="s">
        <v>134</v>
      </c>
      <c r="G53" s="47" t="s">
        <v>122</v>
      </c>
      <c r="H53" s="47" t="s">
        <v>122</v>
      </c>
      <c r="I53" s="47" t="s">
        <v>122</v>
      </c>
      <c r="J53" s="47" t="s">
        <v>122</v>
      </c>
      <c r="K53" s="47" t="s">
        <v>122</v>
      </c>
      <c r="L53" s="47" t="s">
        <v>122</v>
      </c>
      <c r="M53" s="47" t="str">
        <f t="shared" ref="M53:AB53" si="131">IF(M52&gt;VLOOKUP(M49,$BJ$3:$BL$75,2,0),"Gatilho atingido","Gatilho não atingido")</f>
        <v>Gatilho não atingido</v>
      </c>
      <c r="N53" s="47" t="str">
        <f t="shared" si="131"/>
        <v>Gatilho não atingido</v>
      </c>
      <c r="O53" s="47" t="str">
        <f t="shared" si="131"/>
        <v>Gatilho não atingido</v>
      </c>
      <c r="P53" s="47" t="str">
        <f t="shared" si="131"/>
        <v>Gatilho não atingido</v>
      </c>
      <c r="Q53" s="47" t="str">
        <f t="shared" si="131"/>
        <v>Gatilho não atingido</v>
      </c>
      <c r="R53" s="47" t="str">
        <f t="shared" si="131"/>
        <v>Gatilho não atingido</v>
      </c>
      <c r="S53" s="47" t="str">
        <f t="shared" si="131"/>
        <v>Gatilho não atingido</v>
      </c>
      <c r="T53" s="47" t="str">
        <f t="shared" si="131"/>
        <v>Gatilho não atingido</v>
      </c>
      <c r="U53" s="47" t="str">
        <f t="shared" si="131"/>
        <v>Gatilho não atingido</v>
      </c>
      <c r="V53" s="47" t="str">
        <f t="shared" si="131"/>
        <v>Gatilho não atingido</v>
      </c>
      <c r="W53" s="47" t="str">
        <f t="shared" si="131"/>
        <v>Gatilho não atingido</v>
      </c>
      <c r="X53" s="47" t="str">
        <f t="shared" si="131"/>
        <v>Gatilho não atingido</v>
      </c>
      <c r="Y53" s="47" t="str">
        <f t="shared" si="131"/>
        <v>Gatilho não atingido</v>
      </c>
      <c r="Z53" s="47" t="str">
        <f t="shared" si="131"/>
        <v>Gatilho não atingido</v>
      </c>
      <c r="AA53" s="47" t="str">
        <f t="shared" si="131"/>
        <v>Gatilho não atingido</v>
      </c>
      <c r="AB53" s="47" t="str">
        <f t="shared" si="131"/>
        <v>Gatilho não atingido</v>
      </c>
      <c r="AC53" s="47" t="str">
        <f t="shared" ref="AC53:AD53" si="132">IF(AC52&gt;VLOOKUP(AC49,$BJ$3:$BL$75,2,0),"Gatilho atingido","Gatilho não atingido")</f>
        <v>Gatilho não atingido</v>
      </c>
      <c r="AD53" s="47" t="str">
        <f t="shared" si="132"/>
        <v>Gatilho não atingido</v>
      </c>
      <c r="AE53" s="47" t="str">
        <f t="shared" ref="AE53:AJ53" si="133">IF(AE52&gt;VLOOKUP(AE49,$BJ$3:$BL$75,2,0),"Gatilho atingido","Gatilho não atingido")</f>
        <v>Gatilho não atingido</v>
      </c>
      <c r="AF53" s="47" t="str">
        <f t="shared" si="133"/>
        <v>Gatilho não atingido</v>
      </c>
      <c r="AG53" s="47" t="str">
        <f t="shared" si="133"/>
        <v>Gatilho não atingido</v>
      </c>
      <c r="AH53" s="47" t="str">
        <f t="shared" si="133"/>
        <v>Gatilho não atingido</v>
      </c>
      <c r="AI53" s="47" t="str">
        <f t="shared" si="133"/>
        <v>Gatilho não atingido</v>
      </c>
      <c r="AJ53" s="47" t="str">
        <f t="shared" si="133"/>
        <v>Gatilho não atingido</v>
      </c>
      <c r="AK53" s="47" t="str">
        <f t="shared" ref="AK53:AL53" si="134">IF(AK52&gt;VLOOKUP(AK49,$BJ$3:$BL$75,2,0),"Gatilho atingido","Gatilho não atingido")</f>
        <v>Gatilho não atingido</v>
      </c>
      <c r="AL53" s="47" t="str">
        <f t="shared" si="134"/>
        <v>Gatilho não atingido</v>
      </c>
      <c r="AM53" s="47" t="str">
        <f t="shared" ref="AM53" si="135">IF(AM52&gt;VLOOKUP(AM49,$BJ$3:$BL$75,2,0),"Gatilho atingido","Gatilho não atingido")</f>
        <v>Gatilho não atingido</v>
      </c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53">
        <v>50</v>
      </c>
      <c r="BK53" s="54">
        <v>6.9199999999999998E-2</v>
      </c>
      <c r="BL53" s="54">
        <v>8.9099999999999999E-2</v>
      </c>
    </row>
    <row r="54" spans="2:64" x14ac:dyDescent="0.25">
      <c r="F54" s="38" t="s">
        <v>139</v>
      </c>
      <c r="G54" s="47" t="s">
        <v>122</v>
      </c>
      <c r="H54" s="47" t="s">
        <v>122</v>
      </c>
      <c r="I54" s="47" t="s">
        <v>122</v>
      </c>
      <c r="J54" s="47" t="s">
        <v>122</v>
      </c>
      <c r="K54" s="47" t="s">
        <v>122</v>
      </c>
      <c r="L54" s="47" t="s">
        <v>122</v>
      </c>
      <c r="M54" s="47" t="str">
        <f t="shared" ref="M54:AB54" si="136">IF(M52&gt;VLOOKUP(M49,$BJ$3:$BL$75,3,0),"Gatilho atingido","Gatilho não atingido")</f>
        <v>Gatilho não atingido</v>
      </c>
      <c r="N54" s="47" t="str">
        <f t="shared" si="136"/>
        <v>Gatilho não atingido</v>
      </c>
      <c r="O54" s="47" t="str">
        <f t="shared" si="136"/>
        <v>Gatilho não atingido</v>
      </c>
      <c r="P54" s="47" t="str">
        <f t="shared" si="136"/>
        <v>Gatilho não atingido</v>
      </c>
      <c r="Q54" s="47" t="str">
        <f t="shared" si="136"/>
        <v>Gatilho não atingido</v>
      </c>
      <c r="R54" s="47" t="str">
        <f t="shared" si="136"/>
        <v>Gatilho não atingido</v>
      </c>
      <c r="S54" s="47" t="str">
        <f t="shared" si="136"/>
        <v>Gatilho não atingido</v>
      </c>
      <c r="T54" s="47" t="str">
        <f t="shared" si="136"/>
        <v>Gatilho não atingido</v>
      </c>
      <c r="U54" s="47" t="str">
        <f t="shared" si="136"/>
        <v>Gatilho não atingido</v>
      </c>
      <c r="V54" s="47" t="str">
        <f t="shared" si="136"/>
        <v>Gatilho não atingido</v>
      </c>
      <c r="W54" s="47" t="str">
        <f t="shared" si="136"/>
        <v>Gatilho não atingido</v>
      </c>
      <c r="X54" s="47" t="str">
        <f t="shared" si="136"/>
        <v>Gatilho não atingido</v>
      </c>
      <c r="Y54" s="47" t="str">
        <f t="shared" si="136"/>
        <v>Gatilho não atingido</v>
      </c>
      <c r="Z54" s="47" t="str">
        <f t="shared" si="136"/>
        <v>Gatilho não atingido</v>
      </c>
      <c r="AA54" s="47" t="str">
        <f t="shared" si="136"/>
        <v>Gatilho não atingido</v>
      </c>
      <c r="AB54" s="47" t="str">
        <f t="shared" si="136"/>
        <v>Gatilho não atingido</v>
      </c>
      <c r="AC54" s="47" t="str">
        <f t="shared" ref="AC54:AD54" si="137">IF(AC52&gt;VLOOKUP(AC49,$BJ$3:$BL$75,3,0),"Gatilho atingido","Gatilho não atingido")</f>
        <v>Gatilho não atingido</v>
      </c>
      <c r="AD54" s="47" t="str">
        <f t="shared" si="137"/>
        <v>Gatilho não atingido</v>
      </c>
      <c r="AE54" s="47" t="str">
        <f t="shared" ref="AE54:AJ54" si="138">IF(AE52&gt;VLOOKUP(AE49,$BJ$3:$BL$75,3,0),"Gatilho atingido","Gatilho não atingido")</f>
        <v>Gatilho não atingido</v>
      </c>
      <c r="AF54" s="47" t="str">
        <f t="shared" si="138"/>
        <v>Gatilho não atingido</v>
      </c>
      <c r="AG54" s="47" t="str">
        <f t="shared" si="138"/>
        <v>Gatilho não atingido</v>
      </c>
      <c r="AH54" s="47" t="str">
        <f t="shared" si="138"/>
        <v>Gatilho não atingido</v>
      </c>
      <c r="AI54" s="47" t="str">
        <f t="shared" si="138"/>
        <v>Gatilho não atingido</v>
      </c>
      <c r="AJ54" s="47" t="str">
        <f t="shared" si="138"/>
        <v>Gatilho não atingido</v>
      </c>
      <c r="AK54" s="47" t="str">
        <f t="shared" ref="AK54:AL54" si="139">IF(AK52&gt;VLOOKUP(AK49,$BJ$3:$BL$75,3,0),"Gatilho atingido","Gatilho não atingido")</f>
        <v>Gatilho não atingido</v>
      </c>
      <c r="AL54" s="47" t="str">
        <f t="shared" si="139"/>
        <v>Gatilho não atingido</v>
      </c>
      <c r="AM54" s="47" t="str">
        <f t="shared" ref="AM54" si="140">IF(AM52&gt;VLOOKUP(AM49,$BJ$3:$BL$75,3,0),"Gatilho atingido","Gatilho não atingido")</f>
        <v>Gatilho não atingido</v>
      </c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53">
        <v>51</v>
      </c>
      <c r="BK54" s="54">
        <v>6.9400000000000003E-2</v>
      </c>
      <c r="BL54" s="54">
        <v>8.9200000000000002E-2</v>
      </c>
    </row>
    <row r="55" spans="2:64" x14ac:dyDescent="0.25"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53">
        <v>52</v>
      </c>
      <c r="BK55" s="54">
        <v>6.9500000000000006E-2</v>
      </c>
      <c r="BL55" s="54">
        <v>8.9399999999999993E-2</v>
      </c>
    </row>
    <row r="56" spans="2:64" x14ac:dyDescent="0.25">
      <c r="F56" s="13"/>
      <c r="G56" s="96" t="s">
        <v>116</v>
      </c>
      <c r="H56" s="96"/>
      <c r="I56" s="96"/>
      <c r="J56" s="96"/>
      <c r="K56" s="96"/>
      <c r="L56" s="96"/>
      <c r="M56" s="96"/>
      <c r="N56" s="96"/>
      <c r="O56" s="9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53">
        <v>53</v>
      </c>
      <c r="BK56" s="54">
        <v>6.9500000000000006E-2</v>
      </c>
      <c r="BL56" s="54">
        <v>8.9499999999999996E-2</v>
      </c>
    </row>
    <row r="57" spans="2:64" x14ac:dyDescent="0.25">
      <c r="F57" s="38" t="s">
        <v>127</v>
      </c>
      <c r="G57" s="39">
        <v>43770</v>
      </c>
      <c r="H57" s="39">
        <f t="shared" ref="H57:O57" si="141">EDATE(G57,1)</f>
        <v>43800</v>
      </c>
      <c r="I57" s="39">
        <f t="shared" si="141"/>
        <v>43831</v>
      </c>
      <c r="J57" s="39">
        <f t="shared" si="141"/>
        <v>43862</v>
      </c>
      <c r="K57" s="39">
        <f t="shared" si="141"/>
        <v>43891</v>
      </c>
      <c r="L57" s="39">
        <f t="shared" si="141"/>
        <v>43922</v>
      </c>
      <c r="M57" s="39">
        <f t="shared" si="141"/>
        <v>43952</v>
      </c>
      <c r="N57" s="39">
        <f t="shared" si="141"/>
        <v>43983</v>
      </c>
      <c r="O57" s="39">
        <f t="shared" si="141"/>
        <v>44013</v>
      </c>
      <c r="P57" s="39">
        <f t="shared" ref="P57:U57" si="142">EDATE(O57,1)</f>
        <v>44044</v>
      </c>
      <c r="Q57" s="39">
        <f t="shared" si="142"/>
        <v>44075</v>
      </c>
      <c r="R57" s="39">
        <f t="shared" si="142"/>
        <v>44105</v>
      </c>
      <c r="S57" s="39">
        <f t="shared" si="142"/>
        <v>44136</v>
      </c>
      <c r="T57" s="39">
        <f t="shared" si="142"/>
        <v>44166</v>
      </c>
      <c r="U57" s="39">
        <f t="shared" si="142"/>
        <v>44197</v>
      </c>
      <c r="V57" s="39">
        <f t="shared" ref="V57:AM57" si="143">EDATE(U57,1)</f>
        <v>44228</v>
      </c>
      <c r="W57" s="39">
        <f t="shared" si="143"/>
        <v>44256</v>
      </c>
      <c r="X57" s="39">
        <f t="shared" si="143"/>
        <v>44287</v>
      </c>
      <c r="Y57" s="39">
        <f t="shared" si="143"/>
        <v>44317</v>
      </c>
      <c r="Z57" s="39">
        <f t="shared" si="143"/>
        <v>44348</v>
      </c>
      <c r="AA57" s="39">
        <f t="shared" si="143"/>
        <v>44378</v>
      </c>
      <c r="AB57" s="39">
        <f t="shared" si="143"/>
        <v>44409</v>
      </c>
      <c r="AC57" s="39">
        <f t="shared" si="143"/>
        <v>44440</v>
      </c>
      <c r="AD57" s="39">
        <f t="shared" si="143"/>
        <v>44470</v>
      </c>
      <c r="AE57" s="39">
        <f t="shared" si="143"/>
        <v>44501</v>
      </c>
      <c r="AF57" s="39">
        <f t="shared" si="143"/>
        <v>44531</v>
      </c>
      <c r="AG57" s="39">
        <f t="shared" si="143"/>
        <v>44562</v>
      </c>
      <c r="AH57" s="39">
        <f t="shared" si="143"/>
        <v>44593</v>
      </c>
      <c r="AI57" s="39">
        <f t="shared" si="143"/>
        <v>44621</v>
      </c>
      <c r="AJ57" s="39">
        <f t="shared" si="143"/>
        <v>44652</v>
      </c>
      <c r="AK57" s="39">
        <f t="shared" si="143"/>
        <v>44682</v>
      </c>
      <c r="AL57" s="39">
        <f t="shared" si="143"/>
        <v>44713</v>
      </c>
      <c r="AM57" s="39">
        <f t="shared" si="143"/>
        <v>44743</v>
      </c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53">
        <v>54</v>
      </c>
      <c r="BK57" s="54">
        <v>6.9599999999999995E-2</v>
      </c>
      <c r="BL57" s="54">
        <v>8.9599999999999999E-2</v>
      </c>
    </row>
    <row r="58" spans="2:64" x14ac:dyDescent="0.25">
      <c r="B58" s="43"/>
      <c r="C58" s="78"/>
      <c r="D58" s="43"/>
      <c r="E58" s="44"/>
      <c r="F58" s="38" t="s">
        <v>130</v>
      </c>
      <c r="G58" s="51" t="s">
        <v>122</v>
      </c>
      <c r="H58" s="51" t="s">
        <v>122</v>
      </c>
      <c r="I58" s="51" t="s">
        <v>122</v>
      </c>
      <c r="J58" s="51" t="s">
        <v>122</v>
      </c>
      <c r="K58" s="51" t="s">
        <v>122</v>
      </c>
      <c r="L58" s="51" t="s">
        <v>122</v>
      </c>
      <c r="M58" s="50">
        <v>0</v>
      </c>
      <c r="N58" s="50">
        <f t="shared" ref="N58:O58" si="144">M58+1</f>
        <v>1</v>
      </c>
      <c r="O58" s="50">
        <f t="shared" si="144"/>
        <v>2</v>
      </c>
      <c r="P58" s="50">
        <f t="shared" ref="P58:U58" si="145">O58+1</f>
        <v>3</v>
      </c>
      <c r="Q58" s="50">
        <f t="shared" si="145"/>
        <v>4</v>
      </c>
      <c r="R58" s="50">
        <f t="shared" si="145"/>
        <v>5</v>
      </c>
      <c r="S58" s="50">
        <f t="shared" si="145"/>
        <v>6</v>
      </c>
      <c r="T58" s="50">
        <f t="shared" si="145"/>
        <v>7</v>
      </c>
      <c r="U58" s="50">
        <f t="shared" si="145"/>
        <v>8</v>
      </c>
      <c r="V58" s="50">
        <f t="shared" ref="V58:AM58" si="146">U58+1</f>
        <v>9</v>
      </c>
      <c r="W58" s="50">
        <f t="shared" si="146"/>
        <v>10</v>
      </c>
      <c r="X58" s="50">
        <f t="shared" si="146"/>
        <v>11</v>
      </c>
      <c r="Y58" s="50">
        <f t="shared" si="146"/>
        <v>12</v>
      </c>
      <c r="Z58" s="50">
        <f t="shared" si="146"/>
        <v>13</v>
      </c>
      <c r="AA58" s="50">
        <f t="shared" si="146"/>
        <v>14</v>
      </c>
      <c r="AB58" s="50">
        <f t="shared" si="146"/>
        <v>15</v>
      </c>
      <c r="AC58" s="50">
        <f t="shared" si="146"/>
        <v>16</v>
      </c>
      <c r="AD58" s="50">
        <f t="shared" si="146"/>
        <v>17</v>
      </c>
      <c r="AE58" s="50">
        <f t="shared" si="146"/>
        <v>18</v>
      </c>
      <c r="AF58" s="50">
        <f t="shared" si="146"/>
        <v>19</v>
      </c>
      <c r="AG58" s="50">
        <f t="shared" si="146"/>
        <v>20</v>
      </c>
      <c r="AH58" s="50">
        <f t="shared" si="146"/>
        <v>21</v>
      </c>
      <c r="AI58" s="50">
        <f t="shared" si="146"/>
        <v>22</v>
      </c>
      <c r="AJ58" s="50">
        <f t="shared" si="146"/>
        <v>23</v>
      </c>
      <c r="AK58" s="50">
        <f t="shared" si="146"/>
        <v>24</v>
      </c>
      <c r="AL58" s="50">
        <f t="shared" si="146"/>
        <v>25</v>
      </c>
      <c r="AM58" s="50">
        <f t="shared" si="146"/>
        <v>26</v>
      </c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53">
        <v>55</v>
      </c>
      <c r="BK58" s="54">
        <v>6.9699999999999998E-2</v>
      </c>
      <c r="BL58" s="54">
        <v>8.9700000000000002E-2</v>
      </c>
    </row>
    <row r="59" spans="2:64" x14ac:dyDescent="0.25">
      <c r="F59" s="38" t="s">
        <v>60</v>
      </c>
      <c r="G59" s="21" t="s">
        <v>122</v>
      </c>
      <c r="H59" s="21" t="s">
        <v>122</v>
      </c>
      <c r="I59" s="21" t="s">
        <v>122</v>
      </c>
      <c r="J59" s="21" t="s">
        <v>122</v>
      </c>
      <c r="K59" s="21" t="s">
        <v>122</v>
      </c>
      <c r="L59" s="21" t="s">
        <v>122</v>
      </c>
      <c r="M59" s="21">
        <v>0</v>
      </c>
      <c r="N59" s="21">
        <v>0</v>
      </c>
      <c r="O59" s="21">
        <v>0</v>
      </c>
      <c r="P59" s="21">
        <v>104809.20924699999</v>
      </c>
      <c r="Q59" s="21">
        <v>98917.175948999997</v>
      </c>
      <c r="R59" s="21">
        <v>278199.95950500004</v>
      </c>
      <c r="S59" s="21">
        <v>934969.15132399998</v>
      </c>
      <c r="T59" s="21">
        <v>698434.73046299978</v>
      </c>
      <c r="U59" s="21">
        <v>1215764.1793679991</v>
      </c>
      <c r="V59" s="21">
        <v>568327.05360700004</v>
      </c>
      <c r="W59" s="21">
        <v>851921.35375899996</v>
      </c>
      <c r="X59" s="21">
        <v>1527020.2836200001</v>
      </c>
      <c r="Y59" s="21">
        <v>1814043.5812020004</v>
      </c>
      <c r="Z59" s="21">
        <v>1940783.9934760001</v>
      </c>
      <c r="AA59" s="21">
        <v>2129199.6085879998</v>
      </c>
      <c r="AB59" s="21">
        <v>2250106.7523400001</v>
      </c>
      <c r="AC59" s="21">
        <v>2347475.815080001</v>
      </c>
      <c r="AD59" s="21">
        <v>2490728.3861429999</v>
      </c>
      <c r="AE59" s="21">
        <v>2580153.2758480008</v>
      </c>
      <c r="AF59" s="21">
        <v>2694863.7201340003</v>
      </c>
      <c r="AG59" s="21">
        <v>2749585.3685599994</v>
      </c>
      <c r="AH59" s="21">
        <v>2805695.396798999</v>
      </c>
      <c r="AI59" s="21">
        <v>2898548.4313750002</v>
      </c>
      <c r="AJ59" s="21">
        <v>2895651.0912890001</v>
      </c>
      <c r="AK59" s="21">
        <v>2907881.5010330002</v>
      </c>
      <c r="AL59" s="21">
        <v>2951252.5920259999</v>
      </c>
      <c r="AM59" s="21">
        <f>SUM('Capa Final'!$I$37:$I$38)+SUM('Capa Final'!$I$46:$I$47)</f>
        <v>2983094.5133900004</v>
      </c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53">
        <v>56</v>
      </c>
      <c r="BK59" s="54">
        <v>6.9800000000000001E-2</v>
      </c>
      <c r="BL59" s="54">
        <v>8.9700000000000002E-2</v>
      </c>
    </row>
    <row r="60" spans="2:64" x14ac:dyDescent="0.25">
      <c r="F60" s="38" t="s">
        <v>62</v>
      </c>
      <c r="G60" s="21" t="s">
        <v>122</v>
      </c>
      <c r="H60" s="21" t="s">
        <v>122</v>
      </c>
      <c r="I60" s="21" t="s">
        <v>122</v>
      </c>
      <c r="J60" s="21" t="s">
        <v>122</v>
      </c>
      <c r="K60" s="21" t="s">
        <v>122</v>
      </c>
      <c r="L60" s="21" t="s">
        <v>122</v>
      </c>
      <c r="M60" s="21">
        <v>0</v>
      </c>
      <c r="N60" s="21">
        <v>0</v>
      </c>
      <c r="O60" s="21">
        <v>0</v>
      </c>
      <c r="P60" s="21">
        <v>104809.20924699999</v>
      </c>
      <c r="Q60" s="21">
        <v>4265.2122769999996</v>
      </c>
      <c r="R60" s="21">
        <v>177730.63082700002</v>
      </c>
      <c r="S60" s="21">
        <v>204105.17889899999</v>
      </c>
      <c r="T60" s="21">
        <v>172597.71924399998</v>
      </c>
      <c r="U60" s="21">
        <v>87700.957945999995</v>
      </c>
      <c r="V60" s="21">
        <v>62816.557866999996</v>
      </c>
      <c r="W60" s="21">
        <v>306228.420086</v>
      </c>
      <c r="X60" s="21">
        <v>62386.231153000015</v>
      </c>
      <c r="Y60" s="21">
        <v>139325.83435399999</v>
      </c>
      <c r="Z60" s="21">
        <v>108845.95352099999</v>
      </c>
      <c r="AA60" s="21">
        <v>194429.24405500002</v>
      </c>
      <c r="AB60" s="21">
        <v>120978.77576300001</v>
      </c>
      <c r="AC60" s="21">
        <v>85453.835879000006</v>
      </c>
      <c r="AD60" s="21">
        <v>112092.49769999998</v>
      </c>
      <c r="AE60" s="21">
        <v>56431.058430000005</v>
      </c>
      <c r="AF60" s="21">
        <v>98711.840595999995</v>
      </c>
      <c r="AG60" s="21">
        <v>61114.689958000003</v>
      </c>
      <c r="AH60" s="21">
        <v>58888.541486000002</v>
      </c>
      <c r="AI60" s="21">
        <v>60961.503155000013</v>
      </c>
      <c r="AJ60" s="21">
        <v>75007.430649000002</v>
      </c>
      <c r="AK60" s="21">
        <v>40585.460574999997</v>
      </c>
      <c r="AL60" s="21">
        <v>21540.542762000001</v>
      </c>
      <c r="AM60" s="21">
        <f>'Capa Final'!$I$37+'Capa Final'!$I$46</f>
        <v>79597.200352</v>
      </c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53">
        <v>57</v>
      </c>
      <c r="BK60" s="54">
        <v>6.9800000000000001E-2</v>
      </c>
      <c r="BL60" s="54">
        <v>8.9800000000000005E-2</v>
      </c>
    </row>
    <row r="61" spans="2:64" x14ac:dyDescent="0.25">
      <c r="F61" s="38" t="s">
        <v>90</v>
      </c>
      <c r="G61" s="21" t="s">
        <v>122</v>
      </c>
      <c r="H61" s="21" t="s">
        <v>122</v>
      </c>
      <c r="I61" s="21" t="s">
        <v>122</v>
      </c>
      <c r="J61" s="21" t="s">
        <v>122</v>
      </c>
      <c r="K61" s="21" t="s">
        <v>122</v>
      </c>
      <c r="L61" s="21" t="s">
        <v>122</v>
      </c>
      <c r="M61" s="47">
        <v>0</v>
      </c>
      <c r="N61" s="47">
        <v>0</v>
      </c>
      <c r="O61" s="47">
        <v>0</v>
      </c>
      <c r="P61" s="47">
        <v>9.1170164435718675E-4</v>
      </c>
      <c r="Q61" s="47">
        <v>8.6044873934065878E-4</v>
      </c>
      <c r="R61" s="47">
        <v>2.4199720841617859E-3</v>
      </c>
      <c r="S61" s="47">
        <v>8.1329963159676565E-3</v>
      </c>
      <c r="T61" s="47">
        <v>6.0754593686385616E-3</v>
      </c>
      <c r="U61" s="47">
        <v>1.0575542067760589E-2</v>
      </c>
      <c r="V61" s="47">
        <v>4.9436944809409305E-3</v>
      </c>
      <c r="W61" s="47">
        <v>7.410590201617352E-3</v>
      </c>
      <c r="X61" s="47">
        <f t="shared" ref="X61:AC61" si="147">X59/$B$10</f>
        <v>1.3283058936760189E-2</v>
      </c>
      <c r="Y61" s="47">
        <f t="shared" si="147"/>
        <v>1.5779782404615396E-2</v>
      </c>
      <c r="Z61" s="47">
        <f t="shared" si="147"/>
        <v>1.688225653934913E-2</v>
      </c>
      <c r="AA61" s="47">
        <f t="shared" si="147"/>
        <v>1.8521223452221798E-2</v>
      </c>
      <c r="AB61" s="47">
        <f t="shared" si="147"/>
        <v>1.9572955857848975E-2</v>
      </c>
      <c r="AC61" s="47">
        <f t="shared" si="147"/>
        <v>2.0419938057670482E-2</v>
      </c>
      <c r="AD61" s="47">
        <f t="shared" ref="AD61:AE61" si="148">AD59/$B$10</f>
        <v>2.1666046157663321E-2</v>
      </c>
      <c r="AE61" s="47">
        <f t="shared" si="148"/>
        <v>2.2443924548085799E-2</v>
      </c>
      <c r="AF61" s="47">
        <f t="shared" ref="AF61:AG61" si="149">AF59/$B$10</f>
        <v>2.3441753855566076E-2</v>
      </c>
      <c r="AG61" s="47">
        <f t="shared" si="149"/>
        <v>2.391775989750029E-2</v>
      </c>
      <c r="AH61" s="47">
        <f t="shared" ref="AH61:AI61" si="150">AH59/$B$10</f>
        <v>2.4405843009451526E-2</v>
      </c>
      <c r="AI61" s="47">
        <f t="shared" si="150"/>
        <v>2.521354173091591E-2</v>
      </c>
      <c r="AJ61" s="47">
        <f t="shared" ref="AJ61:AK61" si="151">AJ59/$B$10</f>
        <v>2.5188338700193266E-2</v>
      </c>
      <c r="AK61" s="47">
        <f t="shared" si="151"/>
        <v>2.5294727105896139E-2</v>
      </c>
      <c r="AL61" s="47">
        <f t="shared" ref="AL61:AM61" si="152">AL59/$B$10</f>
        <v>2.5671998294754143E-2</v>
      </c>
      <c r="AM61" s="47">
        <f t="shared" si="152"/>
        <v>2.5948980940416859E-2</v>
      </c>
      <c r="BJ61" s="53">
        <v>58</v>
      </c>
      <c r="BK61" s="54">
        <v>6.9900000000000004E-2</v>
      </c>
      <c r="BL61" s="54">
        <v>8.9899999999999994E-2</v>
      </c>
    </row>
    <row r="62" spans="2:64" x14ac:dyDescent="0.25">
      <c r="F62" s="38" t="s">
        <v>134</v>
      </c>
      <c r="G62" s="47" t="s">
        <v>122</v>
      </c>
      <c r="H62" s="47" t="s">
        <v>122</v>
      </c>
      <c r="I62" s="47" t="s">
        <v>122</v>
      </c>
      <c r="J62" s="47" t="s">
        <v>122</v>
      </c>
      <c r="K62" s="47" t="s">
        <v>122</v>
      </c>
      <c r="L62" s="47" t="s">
        <v>122</v>
      </c>
      <c r="M62" s="47" t="s">
        <v>122</v>
      </c>
      <c r="N62" s="47" t="str">
        <f t="shared" ref="N62:AB62" si="153">IF(N61&gt;VLOOKUP(N58,$BJ$3:$BL$75,2,0),"Gatilho atingido","Gatilho não atingido")</f>
        <v>Gatilho não atingido</v>
      </c>
      <c r="O62" s="47" t="str">
        <f t="shared" si="153"/>
        <v>Gatilho não atingido</v>
      </c>
      <c r="P62" s="47" t="str">
        <f t="shared" si="153"/>
        <v>Gatilho não atingido</v>
      </c>
      <c r="Q62" s="47" t="str">
        <f t="shared" si="153"/>
        <v>Gatilho não atingido</v>
      </c>
      <c r="R62" s="47" t="str">
        <f t="shared" si="153"/>
        <v>Gatilho não atingido</v>
      </c>
      <c r="S62" s="47" t="str">
        <f t="shared" si="153"/>
        <v>Gatilho não atingido</v>
      </c>
      <c r="T62" s="47" t="str">
        <f t="shared" si="153"/>
        <v>Gatilho não atingido</v>
      </c>
      <c r="U62" s="47" t="str">
        <f t="shared" si="153"/>
        <v>Gatilho não atingido</v>
      </c>
      <c r="V62" s="47" t="str">
        <f t="shared" si="153"/>
        <v>Gatilho não atingido</v>
      </c>
      <c r="W62" s="47" t="str">
        <f t="shared" si="153"/>
        <v>Gatilho não atingido</v>
      </c>
      <c r="X62" s="47" t="str">
        <f t="shared" si="153"/>
        <v>Gatilho não atingido</v>
      </c>
      <c r="Y62" s="47" t="str">
        <f t="shared" si="153"/>
        <v>Gatilho não atingido</v>
      </c>
      <c r="Z62" s="47" t="str">
        <f t="shared" si="153"/>
        <v>Gatilho não atingido</v>
      </c>
      <c r="AA62" s="47" t="str">
        <f t="shared" si="153"/>
        <v>Gatilho não atingido</v>
      </c>
      <c r="AB62" s="47" t="str">
        <f t="shared" si="153"/>
        <v>Gatilho não atingido</v>
      </c>
      <c r="AC62" s="47" t="str">
        <f t="shared" ref="AC62:AD62" si="154">IF(AC61&gt;VLOOKUP(AC58,$BJ$3:$BL$75,2,0),"Gatilho atingido","Gatilho não atingido")</f>
        <v>Gatilho não atingido</v>
      </c>
      <c r="AD62" s="47" t="str">
        <f t="shared" si="154"/>
        <v>Gatilho não atingido</v>
      </c>
      <c r="AE62" s="47" t="str">
        <f t="shared" ref="AE62:AJ62" si="155">IF(AE61&gt;VLOOKUP(AE58,$BJ$3:$BL$75,2,0),"Gatilho atingido","Gatilho não atingido")</f>
        <v>Gatilho não atingido</v>
      </c>
      <c r="AF62" s="47" t="str">
        <f t="shared" si="155"/>
        <v>Gatilho não atingido</v>
      </c>
      <c r="AG62" s="47" t="str">
        <f t="shared" si="155"/>
        <v>Gatilho não atingido</v>
      </c>
      <c r="AH62" s="47" t="str">
        <f t="shared" si="155"/>
        <v>Gatilho não atingido</v>
      </c>
      <c r="AI62" s="47" t="str">
        <f t="shared" si="155"/>
        <v>Gatilho não atingido</v>
      </c>
      <c r="AJ62" s="47" t="str">
        <f t="shared" si="155"/>
        <v>Gatilho não atingido</v>
      </c>
      <c r="AK62" s="47" t="str">
        <f t="shared" ref="AK62:AL62" si="156">IF(AK61&gt;VLOOKUP(AK58,$BJ$3:$BL$75,2,0),"Gatilho atingido","Gatilho não atingido")</f>
        <v>Gatilho não atingido</v>
      </c>
      <c r="AL62" s="47" t="str">
        <f t="shared" si="156"/>
        <v>Gatilho não atingido</v>
      </c>
      <c r="AM62" s="47" t="str">
        <f t="shared" ref="AM62" si="157">IF(AM61&gt;VLOOKUP(AM58,$BJ$3:$BL$75,2,0),"Gatilho atingido","Gatilho não atingido")</f>
        <v>Gatilho não atingido</v>
      </c>
      <c r="BJ62" s="53">
        <v>59</v>
      </c>
      <c r="BK62" s="54">
        <v>6.9900000000000004E-2</v>
      </c>
      <c r="BL62" s="54">
        <v>8.9899999999999994E-2</v>
      </c>
    </row>
    <row r="63" spans="2:64" x14ac:dyDescent="0.25">
      <c r="F63" s="38" t="s">
        <v>139</v>
      </c>
      <c r="G63" s="47" t="s">
        <v>122</v>
      </c>
      <c r="H63" s="47" t="s">
        <v>122</v>
      </c>
      <c r="I63" s="47" t="s">
        <v>122</v>
      </c>
      <c r="J63" s="47" t="s">
        <v>122</v>
      </c>
      <c r="K63" s="47" t="s">
        <v>122</v>
      </c>
      <c r="L63" s="47" t="s">
        <v>122</v>
      </c>
      <c r="M63" s="47" t="s">
        <v>122</v>
      </c>
      <c r="N63" s="47" t="str">
        <f t="shared" ref="N63:AB63" si="158">IF(N61&gt;VLOOKUP(N58,$BJ$3:$BL$75,3,0),"Gatilho atingido","Gatilho não atingido")</f>
        <v>Gatilho não atingido</v>
      </c>
      <c r="O63" s="47" t="str">
        <f t="shared" si="158"/>
        <v>Gatilho não atingido</v>
      </c>
      <c r="P63" s="47" t="str">
        <f t="shared" si="158"/>
        <v>Gatilho não atingido</v>
      </c>
      <c r="Q63" s="47" t="str">
        <f t="shared" si="158"/>
        <v>Gatilho não atingido</v>
      </c>
      <c r="R63" s="47" t="str">
        <f t="shared" si="158"/>
        <v>Gatilho não atingido</v>
      </c>
      <c r="S63" s="47" t="str">
        <f t="shared" si="158"/>
        <v>Gatilho não atingido</v>
      </c>
      <c r="T63" s="47" t="str">
        <f t="shared" si="158"/>
        <v>Gatilho não atingido</v>
      </c>
      <c r="U63" s="47" t="str">
        <f t="shared" si="158"/>
        <v>Gatilho não atingido</v>
      </c>
      <c r="V63" s="47" t="str">
        <f t="shared" si="158"/>
        <v>Gatilho não atingido</v>
      </c>
      <c r="W63" s="47" t="str">
        <f t="shared" si="158"/>
        <v>Gatilho não atingido</v>
      </c>
      <c r="X63" s="47" t="str">
        <f t="shared" si="158"/>
        <v>Gatilho não atingido</v>
      </c>
      <c r="Y63" s="47" t="str">
        <f t="shared" si="158"/>
        <v>Gatilho não atingido</v>
      </c>
      <c r="Z63" s="47" t="str">
        <f t="shared" si="158"/>
        <v>Gatilho não atingido</v>
      </c>
      <c r="AA63" s="47" t="str">
        <f t="shared" si="158"/>
        <v>Gatilho não atingido</v>
      </c>
      <c r="AB63" s="47" t="str">
        <f t="shared" si="158"/>
        <v>Gatilho não atingido</v>
      </c>
      <c r="AC63" s="47" t="str">
        <f t="shared" ref="AC63:AD63" si="159">IF(AC61&gt;VLOOKUP(AC58,$BJ$3:$BL$75,3,0),"Gatilho atingido","Gatilho não atingido")</f>
        <v>Gatilho não atingido</v>
      </c>
      <c r="AD63" s="47" t="str">
        <f t="shared" si="159"/>
        <v>Gatilho não atingido</v>
      </c>
      <c r="AE63" s="47" t="str">
        <f t="shared" ref="AE63:AJ63" si="160">IF(AE61&gt;VLOOKUP(AE58,$BJ$3:$BL$75,3,0),"Gatilho atingido","Gatilho não atingido")</f>
        <v>Gatilho não atingido</v>
      </c>
      <c r="AF63" s="47" t="str">
        <f t="shared" si="160"/>
        <v>Gatilho não atingido</v>
      </c>
      <c r="AG63" s="47" t="str">
        <f t="shared" si="160"/>
        <v>Gatilho não atingido</v>
      </c>
      <c r="AH63" s="47" t="str">
        <f t="shared" si="160"/>
        <v>Gatilho não atingido</v>
      </c>
      <c r="AI63" s="47" t="str">
        <f t="shared" si="160"/>
        <v>Gatilho não atingido</v>
      </c>
      <c r="AJ63" s="47" t="str">
        <f t="shared" si="160"/>
        <v>Gatilho não atingido</v>
      </c>
      <c r="AK63" s="47" t="str">
        <f t="shared" ref="AK63:AL63" si="161">IF(AK61&gt;VLOOKUP(AK58,$BJ$3:$BL$75,3,0),"Gatilho atingido","Gatilho não atingido")</f>
        <v>Gatilho não atingido</v>
      </c>
      <c r="AL63" s="47" t="str">
        <f t="shared" si="161"/>
        <v>Gatilho não atingido</v>
      </c>
      <c r="AM63" s="47" t="str">
        <f t="shared" ref="AM63" si="162">IF(AM61&gt;VLOOKUP(AM58,$BJ$3:$BL$75,3,0),"Gatilho atingido","Gatilho não atingido")</f>
        <v>Gatilho não atingido</v>
      </c>
      <c r="BJ63" s="53">
        <v>60</v>
      </c>
      <c r="BK63" s="54">
        <v>6.9900000000000004E-2</v>
      </c>
      <c r="BL63" s="54">
        <v>0.09</v>
      </c>
    </row>
    <row r="64" spans="2:64" x14ac:dyDescent="0.25">
      <c r="AN64" s="46"/>
      <c r="BJ64" s="53">
        <v>61</v>
      </c>
      <c r="BK64" s="54">
        <v>7.0000000000000007E-2</v>
      </c>
      <c r="BL64" s="54">
        <v>0.09</v>
      </c>
    </row>
    <row r="65" spans="2:64" x14ac:dyDescent="0.25">
      <c r="F65" s="13"/>
      <c r="G65" s="96" t="s">
        <v>116</v>
      </c>
      <c r="H65" s="96"/>
      <c r="I65" s="96"/>
      <c r="J65" s="96"/>
      <c r="K65" s="96"/>
      <c r="L65" s="96"/>
      <c r="M65" s="96"/>
      <c r="N65" s="96"/>
      <c r="O65" s="9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53">
        <v>62</v>
      </c>
      <c r="BK65" s="54">
        <v>7.0000000000000007E-2</v>
      </c>
      <c r="BL65" s="54">
        <v>0.09</v>
      </c>
    </row>
    <row r="66" spans="2:64" x14ac:dyDescent="0.25">
      <c r="F66" s="38" t="s">
        <v>128</v>
      </c>
      <c r="G66" s="39">
        <v>43770</v>
      </c>
      <c r="H66" s="39">
        <f t="shared" ref="H66:O66" si="163">EDATE(G66,1)</f>
        <v>43800</v>
      </c>
      <c r="I66" s="39">
        <f t="shared" si="163"/>
        <v>43831</v>
      </c>
      <c r="J66" s="39">
        <f t="shared" si="163"/>
        <v>43862</v>
      </c>
      <c r="K66" s="39">
        <f t="shared" si="163"/>
        <v>43891</v>
      </c>
      <c r="L66" s="39">
        <f t="shared" si="163"/>
        <v>43922</v>
      </c>
      <c r="M66" s="39">
        <f t="shared" si="163"/>
        <v>43952</v>
      </c>
      <c r="N66" s="39">
        <f t="shared" si="163"/>
        <v>43983</v>
      </c>
      <c r="O66" s="39">
        <f t="shared" si="163"/>
        <v>44013</v>
      </c>
      <c r="P66" s="39">
        <f t="shared" ref="P66:U66" si="164">EDATE(O66,1)</f>
        <v>44044</v>
      </c>
      <c r="Q66" s="39">
        <f t="shared" si="164"/>
        <v>44075</v>
      </c>
      <c r="R66" s="39">
        <f t="shared" si="164"/>
        <v>44105</v>
      </c>
      <c r="S66" s="39">
        <f t="shared" si="164"/>
        <v>44136</v>
      </c>
      <c r="T66" s="39">
        <f t="shared" si="164"/>
        <v>44166</v>
      </c>
      <c r="U66" s="39">
        <f t="shared" si="164"/>
        <v>44197</v>
      </c>
      <c r="V66" s="39">
        <f t="shared" ref="V66:AM66" si="165">EDATE(U66,1)</f>
        <v>44228</v>
      </c>
      <c r="W66" s="39">
        <f t="shared" si="165"/>
        <v>44256</v>
      </c>
      <c r="X66" s="39">
        <f t="shared" si="165"/>
        <v>44287</v>
      </c>
      <c r="Y66" s="39">
        <f t="shared" si="165"/>
        <v>44317</v>
      </c>
      <c r="Z66" s="39">
        <f t="shared" si="165"/>
        <v>44348</v>
      </c>
      <c r="AA66" s="39">
        <f t="shared" si="165"/>
        <v>44378</v>
      </c>
      <c r="AB66" s="39">
        <f t="shared" si="165"/>
        <v>44409</v>
      </c>
      <c r="AC66" s="39">
        <f t="shared" si="165"/>
        <v>44440</v>
      </c>
      <c r="AD66" s="39">
        <f t="shared" si="165"/>
        <v>44470</v>
      </c>
      <c r="AE66" s="39">
        <f t="shared" si="165"/>
        <v>44501</v>
      </c>
      <c r="AF66" s="39">
        <f t="shared" si="165"/>
        <v>44531</v>
      </c>
      <c r="AG66" s="39">
        <f t="shared" si="165"/>
        <v>44562</v>
      </c>
      <c r="AH66" s="39">
        <f t="shared" si="165"/>
        <v>44593</v>
      </c>
      <c r="AI66" s="39">
        <f t="shared" si="165"/>
        <v>44621</v>
      </c>
      <c r="AJ66" s="39">
        <f t="shared" si="165"/>
        <v>44652</v>
      </c>
      <c r="AK66" s="39">
        <f t="shared" si="165"/>
        <v>44682</v>
      </c>
      <c r="AL66" s="39">
        <f t="shared" si="165"/>
        <v>44713</v>
      </c>
      <c r="AM66" s="39">
        <f t="shared" si="165"/>
        <v>44743</v>
      </c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53">
        <v>63</v>
      </c>
      <c r="BK66" s="54">
        <v>7.0000000000000007E-2</v>
      </c>
      <c r="BL66" s="54">
        <v>0.09</v>
      </c>
    </row>
    <row r="67" spans="2:64" x14ac:dyDescent="0.25">
      <c r="F67" s="38" t="s">
        <v>130</v>
      </c>
      <c r="G67" s="51" t="s">
        <v>122</v>
      </c>
      <c r="H67" s="51" t="s">
        <v>122</v>
      </c>
      <c r="I67" s="51" t="s">
        <v>122</v>
      </c>
      <c r="J67" s="51" t="s">
        <v>122</v>
      </c>
      <c r="K67" s="51" t="s">
        <v>122</v>
      </c>
      <c r="L67" s="51" t="s">
        <v>122</v>
      </c>
      <c r="M67" s="51" t="s">
        <v>122</v>
      </c>
      <c r="N67" s="50">
        <v>0</v>
      </c>
      <c r="O67" s="50">
        <f t="shared" ref="O67" si="166">N67+1</f>
        <v>1</v>
      </c>
      <c r="P67" s="50">
        <f t="shared" ref="P67:U67" si="167">O67+1</f>
        <v>2</v>
      </c>
      <c r="Q67" s="50">
        <f t="shared" si="167"/>
        <v>3</v>
      </c>
      <c r="R67" s="50">
        <f t="shared" si="167"/>
        <v>4</v>
      </c>
      <c r="S67" s="50">
        <f t="shared" si="167"/>
        <v>5</v>
      </c>
      <c r="T67" s="50">
        <f t="shared" si="167"/>
        <v>6</v>
      </c>
      <c r="U67" s="50">
        <f t="shared" si="167"/>
        <v>7</v>
      </c>
      <c r="V67" s="50">
        <f t="shared" ref="V67:AM67" si="168">U67+1</f>
        <v>8</v>
      </c>
      <c r="W67" s="50">
        <f t="shared" si="168"/>
        <v>9</v>
      </c>
      <c r="X67" s="50">
        <f t="shared" si="168"/>
        <v>10</v>
      </c>
      <c r="Y67" s="50">
        <f t="shared" si="168"/>
        <v>11</v>
      </c>
      <c r="Z67" s="50">
        <f t="shared" si="168"/>
        <v>12</v>
      </c>
      <c r="AA67" s="50">
        <f t="shared" si="168"/>
        <v>13</v>
      </c>
      <c r="AB67" s="50">
        <f t="shared" si="168"/>
        <v>14</v>
      </c>
      <c r="AC67" s="50">
        <f t="shared" si="168"/>
        <v>15</v>
      </c>
      <c r="AD67" s="50">
        <f t="shared" si="168"/>
        <v>16</v>
      </c>
      <c r="AE67" s="50">
        <f t="shared" si="168"/>
        <v>17</v>
      </c>
      <c r="AF67" s="50">
        <f t="shared" si="168"/>
        <v>18</v>
      </c>
      <c r="AG67" s="50">
        <f t="shared" si="168"/>
        <v>19</v>
      </c>
      <c r="AH67" s="50">
        <f t="shared" si="168"/>
        <v>20</v>
      </c>
      <c r="AI67" s="50">
        <f t="shared" si="168"/>
        <v>21</v>
      </c>
      <c r="AJ67" s="50">
        <f t="shared" si="168"/>
        <v>22</v>
      </c>
      <c r="AK67" s="50">
        <f t="shared" si="168"/>
        <v>23</v>
      </c>
      <c r="AL67" s="50">
        <f t="shared" si="168"/>
        <v>24</v>
      </c>
      <c r="AM67" s="50">
        <f t="shared" si="168"/>
        <v>25</v>
      </c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53">
        <v>64</v>
      </c>
      <c r="BK67" s="54">
        <v>7.0000000000000007E-2</v>
      </c>
      <c r="BL67" s="54">
        <v>0.09</v>
      </c>
    </row>
    <row r="68" spans="2:64" x14ac:dyDescent="0.25">
      <c r="F68" s="38" t="s">
        <v>60</v>
      </c>
      <c r="G68" s="21" t="s">
        <v>122</v>
      </c>
      <c r="H68" s="21" t="s">
        <v>122</v>
      </c>
      <c r="I68" s="21" t="s">
        <v>122</v>
      </c>
      <c r="J68" s="21" t="s">
        <v>122</v>
      </c>
      <c r="K68" s="21" t="s">
        <v>122</v>
      </c>
      <c r="L68" s="21" t="s">
        <v>122</v>
      </c>
      <c r="M68" s="21" t="s">
        <v>122</v>
      </c>
      <c r="N68" s="21">
        <f>SUM('Capa Final'!J37:J38)</f>
        <v>1158546.0239010002</v>
      </c>
      <c r="O68" s="21">
        <v>0</v>
      </c>
      <c r="P68" s="21">
        <v>0</v>
      </c>
      <c r="Q68" s="21">
        <v>6210.8901189999997</v>
      </c>
      <c r="R68" s="21">
        <v>6304.7195300000003</v>
      </c>
      <c r="S68" s="21">
        <v>268868.53965499997</v>
      </c>
      <c r="T68" s="21">
        <v>224431.36698300001</v>
      </c>
      <c r="U68" s="21">
        <v>591082.73624999984</v>
      </c>
      <c r="V68" s="21">
        <v>309320.15041499998</v>
      </c>
      <c r="W68" s="21">
        <v>487022.19276200002</v>
      </c>
      <c r="X68" s="21">
        <v>937229.07297399989</v>
      </c>
      <c r="Y68" s="21">
        <v>1100965.2940239999</v>
      </c>
      <c r="Z68" s="21">
        <v>1235308.9069610001</v>
      </c>
      <c r="AA68" s="21">
        <v>1434785.7375949998</v>
      </c>
      <c r="AB68" s="21">
        <v>1500694.3074559998</v>
      </c>
      <c r="AC68" s="21">
        <v>1587515.2212169992</v>
      </c>
      <c r="AD68" s="21">
        <v>1727708.5711549998</v>
      </c>
      <c r="AE68" s="21">
        <v>1933853.9327659991</v>
      </c>
      <c r="AF68" s="21">
        <v>2016061.6747559998</v>
      </c>
      <c r="AG68" s="21">
        <v>2103891.6729109995</v>
      </c>
      <c r="AH68" s="21">
        <v>2108684.9698439986</v>
      </c>
      <c r="AI68" s="21">
        <v>2169054.0096309991</v>
      </c>
      <c r="AJ68" s="21">
        <v>2196027.9226189991</v>
      </c>
      <c r="AK68" s="21">
        <v>2227915.8401489984</v>
      </c>
      <c r="AL68" s="21">
        <v>2290982.2044069995</v>
      </c>
      <c r="AM68" s="21">
        <f>SUM('Capa Final'!$J$37:$J$38)+SUM('Capa Final'!$J$46:$J$47)</f>
        <v>2310677.1844239999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53">
        <v>65</v>
      </c>
      <c r="BK68" s="54">
        <v>7.0000000000000007E-2</v>
      </c>
      <c r="BL68" s="54">
        <v>0.09</v>
      </c>
    </row>
    <row r="69" spans="2:64" x14ac:dyDescent="0.25">
      <c r="F69" s="38" t="s">
        <v>62</v>
      </c>
      <c r="G69" s="21" t="s">
        <v>122</v>
      </c>
      <c r="H69" s="21" t="s">
        <v>122</v>
      </c>
      <c r="I69" s="21" t="s">
        <v>122</v>
      </c>
      <c r="J69" s="21" t="s">
        <v>122</v>
      </c>
      <c r="K69" s="21" t="s">
        <v>122</v>
      </c>
      <c r="L69" s="21" t="s">
        <v>122</v>
      </c>
      <c r="M69" s="21" t="s">
        <v>122</v>
      </c>
      <c r="N69" s="21">
        <f>'Capa Final'!J37</f>
        <v>73517.850521</v>
      </c>
      <c r="O69" s="21">
        <v>0</v>
      </c>
      <c r="P69" s="21">
        <v>0</v>
      </c>
      <c r="Q69" s="21">
        <v>6210.8901189999997</v>
      </c>
      <c r="R69" s="21">
        <v>0</v>
      </c>
      <c r="S69" s="21">
        <v>68113.045064999998</v>
      </c>
      <c r="T69" s="21">
        <v>63069.137895000007</v>
      </c>
      <c r="U69" s="21">
        <v>99927.650679000013</v>
      </c>
      <c r="V69" s="21">
        <v>87251.215175999998</v>
      </c>
      <c r="W69" s="21">
        <v>175480.941854</v>
      </c>
      <c r="X69" s="21">
        <v>202753.59631500006</v>
      </c>
      <c r="Y69" s="21">
        <v>143219.10708599997</v>
      </c>
      <c r="Z69" s="21">
        <v>82958.966277</v>
      </c>
      <c r="AA69" s="21">
        <v>251043.59544599999</v>
      </c>
      <c r="AB69" s="21">
        <v>65946.884346000006</v>
      </c>
      <c r="AC69" s="21">
        <v>72716.947581999993</v>
      </c>
      <c r="AD69" s="21">
        <v>117900.576963</v>
      </c>
      <c r="AE69" s="21">
        <v>74383.352943999998</v>
      </c>
      <c r="AF69" s="21">
        <v>49376.003043999997</v>
      </c>
      <c r="AG69" s="21">
        <v>116244.56864699999</v>
      </c>
      <c r="AH69" s="21">
        <v>43178.670938999996</v>
      </c>
      <c r="AI69" s="21">
        <v>91037.221892999994</v>
      </c>
      <c r="AJ69" s="21">
        <v>49511.627957000004</v>
      </c>
      <c r="AK69" s="21">
        <v>74310.860681999999</v>
      </c>
      <c r="AL69" s="21">
        <v>53746.584171000002</v>
      </c>
      <c r="AM69" s="21">
        <f>'Capa Final'!$J$37+'Capa Final'!$J$46</f>
        <v>79601.234584999998</v>
      </c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53">
        <v>66</v>
      </c>
      <c r="BK69" s="54">
        <v>7.0000000000000007E-2</v>
      </c>
      <c r="BL69" s="54">
        <v>0.09</v>
      </c>
    </row>
    <row r="70" spans="2:64" x14ac:dyDescent="0.25">
      <c r="B70" s="43"/>
      <c r="C70" s="78"/>
      <c r="D70" s="43"/>
      <c r="E70" s="44"/>
      <c r="F70" s="38" t="s">
        <v>90</v>
      </c>
      <c r="G70" s="21" t="s">
        <v>122</v>
      </c>
      <c r="H70" s="21" t="s">
        <v>122</v>
      </c>
      <c r="I70" s="21" t="s">
        <v>122</v>
      </c>
      <c r="J70" s="21" t="s">
        <v>122</v>
      </c>
      <c r="K70" s="21" t="s">
        <v>122</v>
      </c>
      <c r="L70" s="21" t="s">
        <v>122</v>
      </c>
      <c r="M70" s="21" t="s">
        <v>122</v>
      </c>
      <c r="N70" s="47">
        <f>N68/$B$11</f>
        <v>1.4965131870344433E-2</v>
      </c>
      <c r="O70" s="47">
        <v>0</v>
      </c>
      <c r="P70" s="47">
        <v>0</v>
      </c>
      <c r="Q70" s="47">
        <v>8.0227101682234684E-5</v>
      </c>
      <c r="R70" s="47">
        <v>8.1439111805236704E-5</v>
      </c>
      <c r="S70" s="47">
        <v>3.4730196890890496E-3</v>
      </c>
      <c r="T70" s="47">
        <v>2.8990173315974052E-3</v>
      </c>
      <c r="U70" s="47">
        <v>7.635114110081432E-3</v>
      </c>
      <c r="V70" s="47">
        <v>3.9955398798302792E-3</v>
      </c>
      <c r="W70" s="47">
        <v>6.2909467454099512E-3</v>
      </c>
      <c r="X70" s="47">
        <f t="shared" ref="X70:AC70" si="169">X68/$B$11</f>
        <v>1.2106343969443463E-2</v>
      </c>
      <c r="Y70" s="47">
        <f t="shared" si="169"/>
        <v>1.4221351996241112E-2</v>
      </c>
      <c r="Z70" s="47">
        <f t="shared" si="169"/>
        <v>1.5956690810638111E-2</v>
      </c>
      <c r="AA70" s="47">
        <f t="shared" si="169"/>
        <v>1.8533366241679301E-2</v>
      </c>
      <c r="AB70" s="47">
        <f t="shared" si="169"/>
        <v>1.9384718211309777E-2</v>
      </c>
      <c r="AC70" s="47">
        <f t="shared" si="169"/>
        <v>2.0506198408671523E-2</v>
      </c>
      <c r="AD70" s="47">
        <f t="shared" ref="AD70:AE70" si="170">AD68/$B$11</f>
        <v>2.2317099249799265E-2</v>
      </c>
      <c r="AE70" s="47">
        <f t="shared" si="170"/>
        <v>2.4979913205675448E-2</v>
      </c>
      <c r="AF70" s="47">
        <f t="shared" ref="AF70:AG70" si="171">AF68/$B$11</f>
        <v>2.6041804295250961E-2</v>
      </c>
      <c r="AG70" s="47">
        <f t="shared" si="171"/>
        <v>2.7176319003726621E-2</v>
      </c>
      <c r="AH70" s="47">
        <f t="shared" ref="AH70:AI70" si="172">AH68/$B$11</f>
        <v>2.7238234818218403E-2</v>
      </c>
      <c r="AI70" s="47">
        <f t="shared" si="172"/>
        <v>2.8018031755638762E-2</v>
      </c>
      <c r="AJ70" s="47">
        <f t="shared" ref="AJ70:AK70" si="173">AJ68/$B$11</f>
        <v>2.8366458280435252E-2</v>
      </c>
      <c r="AK70" s="47">
        <f t="shared" si="173"/>
        <v>2.8778359820004894E-2</v>
      </c>
      <c r="AL70" s="47">
        <f t="shared" ref="AL70:AM70" si="174">AL68/$B$11</f>
        <v>2.959299854667909E-2</v>
      </c>
      <c r="AM70" s="47">
        <f t="shared" si="174"/>
        <v>2.9847401882461797E-2</v>
      </c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53">
        <v>67</v>
      </c>
      <c r="BK70" s="54">
        <v>7.0000000000000007E-2</v>
      </c>
      <c r="BL70" s="54">
        <v>0.09</v>
      </c>
    </row>
    <row r="71" spans="2:64" x14ac:dyDescent="0.25">
      <c r="F71" s="38" t="s">
        <v>134</v>
      </c>
      <c r="G71" s="47" t="s">
        <v>122</v>
      </c>
      <c r="H71" s="47" t="s">
        <v>122</v>
      </c>
      <c r="I71" s="47" t="s">
        <v>122</v>
      </c>
      <c r="J71" s="47" t="s">
        <v>122</v>
      </c>
      <c r="K71" s="47" t="s">
        <v>122</v>
      </c>
      <c r="L71" s="47" t="s">
        <v>122</v>
      </c>
      <c r="M71" s="47" t="s">
        <v>122</v>
      </c>
      <c r="N71" s="47" t="s">
        <v>122</v>
      </c>
      <c r="O71" s="47" t="str">
        <f t="shared" ref="O71:AB71" si="175">IF(O70&gt;VLOOKUP(O67,$BJ$3:$BL$75,2,0),"Gatilho atingido","Gatilho não atingido")</f>
        <v>Gatilho não atingido</v>
      </c>
      <c r="P71" s="47" t="str">
        <f t="shared" si="175"/>
        <v>Gatilho não atingido</v>
      </c>
      <c r="Q71" s="47" t="str">
        <f t="shared" si="175"/>
        <v>Gatilho não atingido</v>
      </c>
      <c r="R71" s="47" t="str">
        <f t="shared" si="175"/>
        <v>Gatilho não atingido</v>
      </c>
      <c r="S71" s="47" t="str">
        <f t="shared" si="175"/>
        <v>Gatilho não atingido</v>
      </c>
      <c r="T71" s="47" t="str">
        <f t="shared" si="175"/>
        <v>Gatilho não atingido</v>
      </c>
      <c r="U71" s="47" t="str">
        <f t="shared" si="175"/>
        <v>Gatilho não atingido</v>
      </c>
      <c r="V71" s="47" t="str">
        <f t="shared" si="175"/>
        <v>Gatilho não atingido</v>
      </c>
      <c r="W71" s="47" t="str">
        <f t="shared" si="175"/>
        <v>Gatilho não atingido</v>
      </c>
      <c r="X71" s="47" t="str">
        <f t="shared" si="175"/>
        <v>Gatilho não atingido</v>
      </c>
      <c r="Y71" s="47" t="str">
        <f t="shared" si="175"/>
        <v>Gatilho não atingido</v>
      </c>
      <c r="Z71" s="47" t="str">
        <f t="shared" si="175"/>
        <v>Gatilho não atingido</v>
      </c>
      <c r="AA71" s="47" t="str">
        <f t="shared" si="175"/>
        <v>Gatilho não atingido</v>
      </c>
      <c r="AB71" s="47" t="str">
        <f t="shared" si="175"/>
        <v>Gatilho não atingido</v>
      </c>
      <c r="AC71" s="47" t="str">
        <f t="shared" ref="AC71:AD71" si="176">IF(AC70&gt;VLOOKUP(AC67,$BJ$3:$BL$75,2,0),"Gatilho atingido","Gatilho não atingido")</f>
        <v>Gatilho não atingido</v>
      </c>
      <c r="AD71" s="47" t="str">
        <f t="shared" si="176"/>
        <v>Gatilho não atingido</v>
      </c>
      <c r="AE71" s="47" t="str">
        <f t="shared" ref="AE71:AJ71" si="177">IF(AE70&gt;VLOOKUP(AE67,$BJ$3:$BL$75,2,0),"Gatilho atingido","Gatilho não atingido")</f>
        <v>Gatilho não atingido</v>
      </c>
      <c r="AF71" s="47" t="str">
        <f t="shared" si="177"/>
        <v>Gatilho não atingido</v>
      </c>
      <c r="AG71" s="47" t="str">
        <f t="shared" si="177"/>
        <v>Gatilho não atingido</v>
      </c>
      <c r="AH71" s="47" t="str">
        <f t="shared" si="177"/>
        <v>Gatilho não atingido</v>
      </c>
      <c r="AI71" s="47" t="str">
        <f t="shared" si="177"/>
        <v>Gatilho não atingido</v>
      </c>
      <c r="AJ71" s="47" t="str">
        <f t="shared" si="177"/>
        <v>Gatilho não atingido</v>
      </c>
      <c r="AK71" s="47" t="str">
        <f t="shared" ref="AK71:AL71" si="178">IF(AK70&gt;VLOOKUP(AK67,$BJ$3:$BL$75,2,0),"Gatilho atingido","Gatilho não atingido")</f>
        <v>Gatilho não atingido</v>
      </c>
      <c r="AL71" s="47" t="str">
        <f t="shared" si="178"/>
        <v>Gatilho não atingido</v>
      </c>
      <c r="AM71" s="47" t="str">
        <f t="shared" ref="AM71" si="179">IF(AM70&gt;VLOOKUP(AM67,$BJ$3:$BL$75,2,0),"Gatilho atingido","Gatilho não atingido")</f>
        <v>Gatilho não atingido</v>
      </c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53">
        <v>68</v>
      </c>
      <c r="BK71" s="54">
        <v>7.0000000000000007E-2</v>
      </c>
      <c r="BL71" s="54">
        <v>0.09</v>
      </c>
    </row>
    <row r="72" spans="2:64" x14ac:dyDescent="0.25">
      <c r="F72" s="38" t="s">
        <v>139</v>
      </c>
      <c r="G72" s="47" t="s">
        <v>122</v>
      </c>
      <c r="H72" s="47" t="s">
        <v>122</v>
      </c>
      <c r="I72" s="47" t="s">
        <v>122</v>
      </c>
      <c r="J72" s="47" t="s">
        <v>122</v>
      </c>
      <c r="K72" s="47" t="s">
        <v>122</v>
      </c>
      <c r="L72" s="47" t="s">
        <v>122</v>
      </c>
      <c r="M72" s="47" t="s">
        <v>122</v>
      </c>
      <c r="N72" s="47" t="s">
        <v>122</v>
      </c>
      <c r="O72" s="47" t="str">
        <f t="shared" ref="O72:AB72" si="180">IF(O70&gt;VLOOKUP(O67,$BJ$3:$BL$75,3,0),"Gatilho atingido","Gatilho não atingido")</f>
        <v>Gatilho não atingido</v>
      </c>
      <c r="P72" s="47" t="str">
        <f t="shared" si="180"/>
        <v>Gatilho não atingido</v>
      </c>
      <c r="Q72" s="47" t="str">
        <f t="shared" si="180"/>
        <v>Gatilho não atingido</v>
      </c>
      <c r="R72" s="47" t="str">
        <f t="shared" si="180"/>
        <v>Gatilho não atingido</v>
      </c>
      <c r="S72" s="47" t="str">
        <f t="shared" si="180"/>
        <v>Gatilho não atingido</v>
      </c>
      <c r="T72" s="47" t="str">
        <f t="shared" si="180"/>
        <v>Gatilho não atingido</v>
      </c>
      <c r="U72" s="47" t="str">
        <f t="shared" si="180"/>
        <v>Gatilho não atingido</v>
      </c>
      <c r="V72" s="47" t="str">
        <f t="shared" si="180"/>
        <v>Gatilho não atingido</v>
      </c>
      <c r="W72" s="47" t="str">
        <f t="shared" si="180"/>
        <v>Gatilho não atingido</v>
      </c>
      <c r="X72" s="47" t="str">
        <f t="shared" si="180"/>
        <v>Gatilho não atingido</v>
      </c>
      <c r="Y72" s="47" t="str">
        <f t="shared" si="180"/>
        <v>Gatilho não atingido</v>
      </c>
      <c r="Z72" s="47" t="str">
        <f t="shared" si="180"/>
        <v>Gatilho não atingido</v>
      </c>
      <c r="AA72" s="47" t="str">
        <f t="shared" si="180"/>
        <v>Gatilho não atingido</v>
      </c>
      <c r="AB72" s="47" t="str">
        <f t="shared" si="180"/>
        <v>Gatilho não atingido</v>
      </c>
      <c r="AC72" s="47" t="str">
        <f t="shared" ref="AC72:AD72" si="181">IF(AC70&gt;VLOOKUP(AC67,$BJ$3:$BL$75,3,0),"Gatilho atingido","Gatilho não atingido")</f>
        <v>Gatilho não atingido</v>
      </c>
      <c r="AD72" s="47" t="str">
        <f t="shared" si="181"/>
        <v>Gatilho não atingido</v>
      </c>
      <c r="AE72" s="47" t="str">
        <f t="shared" ref="AE72:AJ72" si="182">IF(AE70&gt;VLOOKUP(AE67,$BJ$3:$BL$75,3,0),"Gatilho atingido","Gatilho não atingido")</f>
        <v>Gatilho não atingido</v>
      </c>
      <c r="AF72" s="47" t="str">
        <f t="shared" si="182"/>
        <v>Gatilho não atingido</v>
      </c>
      <c r="AG72" s="47" t="str">
        <f t="shared" si="182"/>
        <v>Gatilho não atingido</v>
      </c>
      <c r="AH72" s="47" t="str">
        <f t="shared" si="182"/>
        <v>Gatilho não atingido</v>
      </c>
      <c r="AI72" s="47" t="str">
        <f t="shared" si="182"/>
        <v>Gatilho não atingido</v>
      </c>
      <c r="AJ72" s="47" t="str">
        <f t="shared" si="182"/>
        <v>Gatilho não atingido</v>
      </c>
      <c r="AK72" s="47" t="str">
        <f t="shared" ref="AK72:AL72" si="183">IF(AK70&gt;VLOOKUP(AK67,$BJ$3:$BL$75,3,0),"Gatilho atingido","Gatilho não atingido")</f>
        <v>Gatilho não atingido</v>
      </c>
      <c r="AL72" s="47" t="str">
        <f t="shared" si="183"/>
        <v>Gatilho não atingido</v>
      </c>
      <c r="AM72" s="47" t="str">
        <f t="shared" ref="AM72" si="184">IF(AM70&gt;VLOOKUP(AM67,$BJ$3:$BL$75,3,0),"Gatilho atingido","Gatilho não atingido")</f>
        <v>Gatilho não atingido</v>
      </c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53">
        <v>69</v>
      </c>
      <c r="BK72" s="54">
        <v>7.0000000000000007E-2</v>
      </c>
      <c r="BL72" s="54">
        <v>0.09</v>
      </c>
    </row>
    <row r="73" spans="2:64" x14ac:dyDescent="0.25">
      <c r="BJ73" s="53">
        <v>70</v>
      </c>
      <c r="BK73" s="54">
        <v>7.0000000000000007E-2</v>
      </c>
      <c r="BL73" s="54">
        <v>0.09</v>
      </c>
    </row>
    <row r="74" spans="2:64" x14ac:dyDescent="0.25">
      <c r="F74" s="13"/>
      <c r="G74" s="96" t="s">
        <v>116</v>
      </c>
      <c r="H74" s="96"/>
      <c r="I74" s="96"/>
      <c r="J74" s="96"/>
      <c r="K74" s="96"/>
      <c r="L74" s="96"/>
      <c r="M74" s="96"/>
      <c r="N74" s="96"/>
      <c r="O74" s="9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BJ74" s="53">
        <v>71</v>
      </c>
      <c r="BK74" s="54">
        <v>7.0000000000000007E-2</v>
      </c>
      <c r="BL74" s="54">
        <v>0.09</v>
      </c>
    </row>
    <row r="75" spans="2:64" x14ac:dyDescent="0.25">
      <c r="F75" s="38" t="s">
        <v>141</v>
      </c>
      <c r="G75" s="39">
        <v>43770</v>
      </c>
      <c r="H75" s="39">
        <f t="shared" ref="H75" si="185">EDATE(G75,1)</f>
        <v>43800</v>
      </c>
      <c r="I75" s="39">
        <f t="shared" ref="I75" si="186">EDATE(H75,1)</f>
        <v>43831</v>
      </c>
      <c r="J75" s="39">
        <f t="shared" ref="J75" si="187">EDATE(I75,1)</f>
        <v>43862</v>
      </c>
      <c r="K75" s="39">
        <f t="shared" ref="K75" si="188">EDATE(J75,1)</f>
        <v>43891</v>
      </c>
      <c r="L75" s="39">
        <f t="shared" ref="L75" si="189">EDATE(K75,1)</f>
        <v>43922</v>
      </c>
      <c r="M75" s="39">
        <f t="shared" ref="M75" si="190">EDATE(L75,1)</f>
        <v>43952</v>
      </c>
      <c r="N75" s="39">
        <f t="shared" ref="N75" si="191">EDATE(M75,1)</f>
        <v>43983</v>
      </c>
      <c r="O75" s="39">
        <f t="shared" ref="O75" si="192">EDATE(N75,1)</f>
        <v>44013</v>
      </c>
      <c r="P75" s="39">
        <f t="shared" ref="P75:U75" si="193">EDATE(O75,1)</f>
        <v>44044</v>
      </c>
      <c r="Q75" s="39">
        <f t="shared" si="193"/>
        <v>44075</v>
      </c>
      <c r="R75" s="39">
        <f t="shared" si="193"/>
        <v>44105</v>
      </c>
      <c r="S75" s="39">
        <f t="shared" si="193"/>
        <v>44136</v>
      </c>
      <c r="T75" s="39">
        <f t="shared" si="193"/>
        <v>44166</v>
      </c>
      <c r="U75" s="39">
        <f t="shared" si="193"/>
        <v>44197</v>
      </c>
      <c r="V75" s="39">
        <f t="shared" ref="V75:AM75" si="194">EDATE(U75,1)</f>
        <v>44228</v>
      </c>
      <c r="W75" s="39">
        <f t="shared" si="194"/>
        <v>44256</v>
      </c>
      <c r="X75" s="39">
        <f t="shared" si="194"/>
        <v>44287</v>
      </c>
      <c r="Y75" s="39">
        <f t="shared" si="194"/>
        <v>44317</v>
      </c>
      <c r="Z75" s="39">
        <f t="shared" si="194"/>
        <v>44348</v>
      </c>
      <c r="AA75" s="39">
        <f t="shared" si="194"/>
        <v>44378</v>
      </c>
      <c r="AB75" s="39">
        <f t="shared" si="194"/>
        <v>44409</v>
      </c>
      <c r="AC75" s="39">
        <f t="shared" si="194"/>
        <v>44440</v>
      </c>
      <c r="AD75" s="39">
        <f t="shared" si="194"/>
        <v>44470</v>
      </c>
      <c r="AE75" s="39">
        <f t="shared" si="194"/>
        <v>44501</v>
      </c>
      <c r="AF75" s="39">
        <f t="shared" si="194"/>
        <v>44531</v>
      </c>
      <c r="AG75" s="39">
        <f t="shared" si="194"/>
        <v>44562</v>
      </c>
      <c r="AH75" s="39">
        <f t="shared" si="194"/>
        <v>44593</v>
      </c>
      <c r="AI75" s="39">
        <f t="shared" si="194"/>
        <v>44621</v>
      </c>
      <c r="AJ75" s="39">
        <f t="shared" si="194"/>
        <v>44652</v>
      </c>
      <c r="AK75" s="39">
        <f t="shared" si="194"/>
        <v>44682</v>
      </c>
      <c r="AL75" s="39">
        <f t="shared" si="194"/>
        <v>44713</v>
      </c>
      <c r="AM75" s="39">
        <f t="shared" si="194"/>
        <v>44743</v>
      </c>
      <c r="BJ75" s="53" t="s">
        <v>137</v>
      </c>
      <c r="BK75" s="54">
        <v>7.0000000000000007E-2</v>
      </c>
      <c r="BL75" s="54">
        <v>0.09</v>
      </c>
    </row>
    <row r="76" spans="2:64" x14ac:dyDescent="0.25">
      <c r="F76" s="38" t="s">
        <v>130</v>
      </c>
      <c r="G76" s="51" t="s">
        <v>122</v>
      </c>
      <c r="H76" s="51" t="s">
        <v>122</v>
      </c>
      <c r="I76" s="51" t="s">
        <v>122</v>
      </c>
      <c r="J76" s="51" t="s">
        <v>122</v>
      </c>
      <c r="K76" s="51" t="s">
        <v>122</v>
      </c>
      <c r="L76" s="51" t="s">
        <v>122</v>
      </c>
      <c r="M76" s="51" t="s">
        <v>122</v>
      </c>
      <c r="N76" s="50">
        <v>0</v>
      </c>
      <c r="O76" s="50">
        <f t="shared" ref="O76" si="195">N76+1</f>
        <v>1</v>
      </c>
      <c r="P76" s="50">
        <f t="shared" ref="P76:U76" si="196">O76+1</f>
        <v>2</v>
      </c>
      <c r="Q76" s="50">
        <f t="shared" si="196"/>
        <v>3</v>
      </c>
      <c r="R76" s="50">
        <f t="shared" si="196"/>
        <v>4</v>
      </c>
      <c r="S76" s="50">
        <f t="shared" si="196"/>
        <v>5</v>
      </c>
      <c r="T76" s="50">
        <f t="shared" si="196"/>
        <v>6</v>
      </c>
      <c r="U76" s="50">
        <f t="shared" si="196"/>
        <v>7</v>
      </c>
      <c r="V76" s="50">
        <f t="shared" ref="V76:AM76" si="197">U76+1</f>
        <v>8</v>
      </c>
      <c r="W76" s="50">
        <f t="shared" si="197"/>
        <v>9</v>
      </c>
      <c r="X76" s="50">
        <f t="shared" si="197"/>
        <v>10</v>
      </c>
      <c r="Y76" s="50">
        <f t="shared" si="197"/>
        <v>11</v>
      </c>
      <c r="Z76" s="50">
        <f t="shared" si="197"/>
        <v>12</v>
      </c>
      <c r="AA76" s="50">
        <f t="shared" si="197"/>
        <v>13</v>
      </c>
      <c r="AB76" s="50">
        <f t="shared" si="197"/>
        <v>14</v>
      </c>
      <c r="AC76" s="50">
        <f t="shared" si="197"/>
        <v>15</v>
      </c>
      <c r="AD76" s="50">
        <f t="shared" si="197"/>
        <v>16</v>
      </c>
      <c r="AE76" s="50">
        <f t="shared" si="197"/>
        <v>17</v>
      </c>
      <c r="AF76" s="50">
        <f t="shared" si="197"/>
        <v>18</v>
      </c>
      <c r="AG76" s="50">
        <f t="shared" si="197"/>
        <v>19</v>
      </c>
      <c r="AH76" s="50">
        <f t="shared" si="197"/>
        <v>20</v>
      </c>
      <c r="AI76" s="50">
        <f t="shared" si="197"/>
        <v>21</v>
      </c>
      <c r="AJ76" s="50">
        <f t="shared" si="197"/>
        <v>22</v>
      </c>
      <c r="AK76" s="50">
        <f t="shared" si="197"/>
        <v>23</v>
      </c>
      <c r="AL76" s="50">
        <f t="shared" si="197"/>
        <v>24</v>
      </c>
      <c r="AM76" s="50">
        <f t="shared" si="197"/>
        <v>25</v>
      </c>
      <c r="AN76" s="46"/>
      <c r="BJ76" s="53"/>
      <c r="BK76" s="54"/>
      <c r="BL76" s="54"/>
    </row>
    <row r="77" spans="2:64" x14ac:dyDescent="0.25">
      <c r="F77" s="38" t="s">
        <v>60</v>
      </c>
      <c r="G77" s="21" t="s">
        <v>122</v>
      </c>
      <c r="H77" s="21" t="s">
        <v>122</v>
      </c>
      <c r="I77" s="21" t="s">
        <v>122</v>
      </c>
      <c r="J77" s="21" t="s">
        <v>122</v>
      </c>
      <c r="K77" s="21" t="s">
        <v>122</v>
      </c>
      <c r="L77" s="21" t="s">
        <v>122</v>
      </c>
      <c r="M77" s="21" t="s">
        <v>122</v>
      </c>
      <c r="N77" s="21" t="s">
        <v>122</v>
      </c>
      <c r="O77" s="21">
        <v>0</v>
      </c>
      <c r="P77" s="21">
        <v>0</v>
      </c>
      <c r="Q77" s="21">
        <v>0</v>
      </c>
      <c r="R77" s="21">
        <v>49115.991118000005</v>
      </c>
      <c r="S77" s="21">
        <v>320421.88658300007</v>
      </c>
      <c r="T77" s="21">
        <v>535293.28592699999</v>
      </c>
      <c r="U77" s="21">
        <v>985828.48893999995</v>
      </c>
      <c r="V77" s="21">
        <v>595313.47285700007</v>
      </c>
      <c r="W77" s="21">
        <v>955340.73369600007</v>
      </c>
      <c r="X77" s="21">
        <v>1674474.7659199997</v>
      </c>
      <c r="Y77" s="21">
        <v>1988052.5412519998</v>
      </c>
      <c r="Z77" s="21">
        <v>2101264.4387050001</v>
      </c>
      <c r="AA77" s="21">
        <v>2390920.7550620008</v>
      </c>
      <c r="AB77" s="21">
        <v>2631063.1381279994</v>
      </c>
      <c r="AC77" s="21">
        <v>2909662.6972930003</v>
      </c>
      <c r="AD77" s="21">
        <v>3269376.1420489997</v>
      </c>
      <c r="AE77" s="21">
        <v>3416252.6739490009</v>
      </c>
      <c r="AF77" s="21">
        <v>3570813.2915980001</v>
      </c>
      <c r="AG77" s="21">
        <v>3576904.2906849999</v>
      </c>
      <c r="AH77" s="21">
        <v>3690297.5620180015</v>
      </c>
      <c r="AI77" s="21">
        <v>3768914.6429549996</v>
      </c>
      <c r="AJ77" s="21">
        <v>3826563.7175550004</v>
      </c>
      <c r="AK77" s="21">
        <v>3886522.0112060001</v>
      </c>
      <c r="AL77" s="21">
        <v>3976926.9068999989</v>
      </c>
      <c r="AM77" s="21">
        <f>SUM('Capa Final'!$K$37:$K$38)+SUM('Capa Final'!$K$46:$K$47)</f>
        <v>4033214.6444449993</v>
      </c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</row>
    <row r="78" spans="2:64" x14ac:dyDescent="0.25">
      <c r="F78" s="38" t="s">
        <v>62</v>
      </c>
      <c r="G78" s="21" t="s">
        <v>122</v>
      </c>
      <c r="H78" s="21" t="s">
        <v>122</v>
      </c>
      <c r="I78" s="21" t="s">
        <v>122</v>
      </c>
      <c r="J78" s="21" t="s">
        <v>122</v>
      </c>
      <c r="K78" s="21" t="s">
        <v>122</v>
      </c>
      <c r="L78" s="21" t="s">
        <v>122</v>
      </c>
      <c r="M78" s="21" t="s">
        <v>122</v>
      </c>
      <c r="N78" s="21" t="s">
        <v>122</v>
      </c>
      <c r="O78" s="21">
        <v>0</v>
      </c>
      <c r="P78" s="21">
        <v>0</v>
      </c>
      <c r="Q78" s="21">
        <v>0</v>
      </c>
      <c r="R78" s="21">
        <v>49115.991118000005</v>
      </c>
      <c r="S78" s="21">
        <v>320421.88658300007</v>
      </c>
      <c r="T78" s="21">
        <v>176652.51278699999</v>
      </c>
      <c r="U78" s="21">
        <v>262592.40845300001</v>
      </c>
      <c r="V78" s="21">
        <v>118095.14430499999</v>
      </c>
      <c r="W78" s="21">
        <v>422305.50376600004</v>
      </c>
      <c r="X78" s="21">
        <v>298061.97908500006</v>
      </c>
      <c r="Y78" s="21">
        <v>302503.08197200007</v>
      </c>
      <c r="Z78" s="21">
        <v>127988.01209400001</v>
      </c>
      <c r="AA78" s="21">
        <v>314414.396053</v>
      </c>
      <c r="AB78" s="21">
        <v>231264.62892399996</v>
      </c>
      <c r="AC78" s="21">
        <v>211296.89431299994</v>
      </c>
      <c r="AD78" s="21">
        <v>349177.71770400001</v>
      </c>
      <c r="AE78" s="21">
        <v>102266.89267299999</v>
      </c>
      <c r="AF78" s="21">
        <v>39067.974412999989</v>
      </c>
      <c r="AG78" s="21">
        <v>71826.126424999995</v>
      </c>
      <c r="AH78" s="21">
        <v>100748.528345</v>
      </c>
      <c r="AI78" s="21">
        <v>74124.393404000002</v>
      </c>
      <c r="AJ78" s="21">
        <v>71127.432421000005</v>
      </c>
      <c r="AK78" s="21">
        <v>54204.575134000013</v>
      </c>
      <c r="AL78" s="21">
        <v>72850.080042999994</v>
      </c>
      <c r="AM78" s="21">
        <f>'Capa Final'!$K$37+'Capa Final'!$K$46</f>
        <v>70543.12649699999</v>
      </c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</row>
    <row r="79" spans="2:64" x14ac:dyDescent="0.25">
      <c r="F79" s="38" t="s">
        <v>90</v>
      </c>
      <c r="G79" s="21" t="s">
        <v>122</v>
      </c>
      <c r="H79" s="21" t="s">
        <v>122</v>
      </c>
      <c r="I79" s="21" t="s">
        <v>122</v>
      </c>
      <c r="J79" s="21" t="s">
        <v>122</v>
      </c>
      <c r="K79" s="21" t="s">
        <v>122</v>
      </c>
      <c r="L79" s="21" t="s">
        <v>122</v>
      </c>
      <c r="M79" s="21" t="s">
        <v>122</v>
      </c>
      <c r="N79" s="21" t="s">
        <v>122</v>
      </c>
      <c r="O79" s="47">
        <v>0</v>
      </c>
      <c r="P79" s="47">
        <v>0</v>
      </c>
      <c r="Q79" s="47">
        <v>0</v>
      </c>
      <c r="R79" s="47">
        <v>3.6340165855608587E-4</v>
      </c>
      <c r="S79" s="47">
        <v>2.3707522208435841E-3</v>
      </c>
      <c r="T79" s="47">
        <v>3.9605526324911914E-3</v>
      </c>
      <c r="U79" s="47">
        <v>7.2939932551079898E-3</v>
      </c>
      <c r="V79" s="47">
        <v>4.4046327575324815E-3</v>
      </c>
      <c r="W79" s="47">
        <v>7.0684190466042086E-3</v>
      </c>
      <c r="X79" s="47">
        <f t="shared" ref="X79:AC79" si="198">X77/$B$12</f>
        <v>1.2389181064955365E-2</v>
      </c>
      <c r="Y79" s="47">
        <f t="shared" si="198"/>
        <v>1.470929476006951E-2</v>
      </c>
      <c r="Z79" s="47">
        <f t="shared" si="198"/>
        <v>1.554693216422696E-2</v>
      </c>
      <c r="AA79" s="47">
        <f t="shared" si="198"/>
        <v>1.7690054666275056E-2</v>
      </c>
      <c r="AB79" s="47">
        <f t="shared" si="198"/>
        <v>1.9466831196878608E-2</v>
      </c>
      <c r="AC79" s="47">
        <f t="shared" si="198"/>
        <v>2.1528146454272486E-2</v>
      </c>
      <c r="AD79" s="47">
        <f t="shared" ref="AD79:AE79" si="199">AD77/$B$12</f>
        <v>2.4189610866447338E-2</v>
      </c>
      <c r="AE79" s="47">
        <f t="shared" si="199"/>
        <v>2.527632771935974E-2</v>
      </c>
      <c r="AF79" s="47">
        <f t="shared" ref="AF79:AG79" si="200">AF77/$B$12</f>
        <v>2.6419897940026936E-2</v>
      </c>
      <c r="AG79" s="47">
        <f t="shared" si="200"/>
        <v>2.6464964304770782E-2</v>
      </c>
      <c r="AH79" s="47">
        <f t="shared" ref="AH79:AI79" si="201">AH77/$B$12</f>
        <v>2.7303943666350059E-2</v>
      </c>
      <c r="AI79" s="47">
        <f t="shared" si="201"/>
        <v>2.7885619347793714E-2</v>
      </c>
      <c r="AJ79" s="47">
        <f t="shared" ref="AJ79:AK79" si="202">AJ77/$B$12</f>
        <v>2.831215597765694E-2</v>
      </c>
      <c r="AK79" s="47">
        <f t="shared" si="202"/>
        <v>2.8755778163853257E-2</v>
      </c>
      <c r="AL79" s="47">
        <f t="shared" ref="AL79:AM79" si="203">AL77/$B$12</f>
        <v>2.942467007235328E-2</v>
      </c>
      <c r="AM79" s="47">
        <f t="shared" si="203"/>
        <v>2.9841134378877806E-2</v>
      </c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</row>
    <row r="80" spans="2:64" x14ac:dyDescent="0.25">
      <c r="F80" s="38" t="s">
        <v>134</v>
      </c>
      <c r="G80" s="47" t="s">
        <v>122</v>
      </c>
      <c r="H80" s="47" t="s">
        <v>122</v>
      </c>
      <c r="I80" s="47" t="s">
        <v>122</v>
      </c>
      <c r="J80" s="47" t="s">
        <v>122</v>
      </c>
      <c r="K80" s="47" t="s">
        <v>122</v>
      </c>
      <c r="L80" s="47" t="s">
        <v>122</v>
      </c>
      <c r="M80" s="47" t="s">
        <v>122</v>
      </c>
      <c r="N80" s="21" t="s">
        <v>122</v>
      </c>
      <c r="O80" s="21" t="s">
        <v>122</v>
      </c>
      <c r="P80" s="47" t="str">
        <f t="shared" ref="P80:AB80" si="204">IF(P79&gt;VLOOKUP(P76,$BJ$3:$BL$75,2,0),"Gatilho atingido","Gatilho não atingido")</f>
        <v>Gatilho não atingido</v>
      </c>
      <c r="Q80" s="47" t="str">
        <f t="shared" si="204"/>
        <v>Gatilho não atingido</v>
      </c>
      <c r="R80" s="47" t="str">
        <f t="shared" si="204"/>
        <v>Gatilho não atingido</v>
      </c>
      <c r="S80" s="47" t="str">
        <f t="shared" si="204"/>
        <v>Gatilho não atingido</v>
      </c>
      <c r="T80" s="47" t="str">
        <f t="shared" si="204"/>
        <v>Gatilho não atingido</v>
      </c>
      <c r="U80" s="47" t="str">
        <f t="shared" si="204"/>
        <v>Gatilho não atingido</v>
      </c>
      <c r="V80" s="47" t="str">
        <f t="shared" si="204"/>
        <v>Gatilho não atingido</v>
      </c>
      <c r="W80" s="47" t="str">
        <f t="shared" si="204"/>
        <v>Gatilho não atingido</v>
      </c>
      <c r="X80" s="47" t="str">
        <f t="shared" si="204"/>
        <v>Gatilho não atingido</v>
      </c>
      <c r="Y80" s="47" t="str">
        <f t="shared" si="204"/>
        <v>Gatilho não atingido</v>
      </c>
      <c r="Z80" s="47" t="str">
        <f t="shared" si="204"/>
        <v>Gatilho não atingido</v>
      </c>
      <c r="AA80" s="47" t="str">
        <f t="shared" si="204"/>
        <v>Gatilho não atingido</v>
      </c>
      <c r="AB80" s="47" t="str">
        <f t="shared" si="204"/>
        <v>Gatilho não atingido</v>
      </c>
      <c r="AC80" s="47" t="str">
        <f t="shared" ref="AC80:AD80" si="205">IF(AC79&gt;VLOOKUP(AC76,$BJ$3:$BL$75,2,0),"Gatilho atingido","Gatilho não atingido")</f>
        <v>Gatilho não atingido</v>
      </c>
      <c r="AD80" s="47" t="str">
        <f t="shared" si="205"/>
        <v>Gatilho não atingido</v>
      </c>
      <c r="AE80" s="47" t="str">
        <f t="shared" ref="AE80:AJ80" si="206">IF(AE79&gt;VLOOKUP(AE76,$BJ$3:$BL$75,2,0),"Gatilho atingido","Gatilho não atingido")</f>
        <v>Gatilho não atingido</v>
      </c>
      <c r="AF80" s="47" t="str">
        <f t="shared" si="206"/>
        <v>Gatilho não atingido</v>
      </c>
      <c r="AG80" s="47" t="str">
        <f t="shared" si="206"/>
        <v>Gatilho não atingido</v>
      </c>
      <c r="AH80" s="47" t="str">
        <f t="shared" si="206"/>
        <v>Gatilho não atingido</v>
      </c>
      <c r="AI80" s="47" t="str">
        <f t="shared" si="206"/>
        <v>Gatilho não atingido</v>
      </c>
      <c r="AJ80" s="47" t="str">
        <f t="shared" si="206"/>
        <v>Gatilho não atingido</v>
      </c>
      <c r="AK80" s="47" t="str">
        <f t="shared" ref="AK80:AL80" si="207">IF(AK79&gt;VLOOKUP(AK76,$BJ$3:$BL$75,2,0),"Gatilho atingido","Gatilho não atingido")</f>
        <v>Gatilho não atingido</v>
      </c>
      <c r="AL80" s="47" t="str">
        <f t="shared" si="207"/>
        <v>Gatilho não atingido</v>
      </c>
      <c r="AM80" s="47" t="str">
        <f t="shared" ref="AM80" si="208">IF(AM79&gt;VLOOKUP(AM76,$BJ$3:$BL$75,2,0),"Gatilho atingido","Gatilho não atingido")</f>
        <v>Gatilho não atingido</v>
      </c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</row>
    <row r="81" spans="2:64" x14ac:dyDescent="0.25">
      <c r="F81" s="38" t="s">
        <v>139</v>
      </c>
      <c r="G81" s="47" t="s">
        <v>122</v>
      </c>
      <c r="H81" s="47" t="s">
        <v>122</v>
      </c>
      <c r="I81" s="47" t="s">
        <v>122</v>
      </c>
      <c r="J81" s="47" t="s">
        <v>122</v>
      </c>
      <c r="K81" s="47" t="s">
        <v>122</v>
      </c>
      <c r="L81" s="47" t="s">
        <v>122</v>
      </c>
      <c r="M81" s="47" t="s">
        <v>122</v>
      </c>
      <c r="N81" s="21" t="s">
        <v>122</v>
      </c>
      <c r="O81" s="21" t="s">
        <v>122</v>
      </c>
      <c r="P81" s="47" t="str">
        <f t="shared" ref="P81:AB81" si="209">IF(P79&gt;VLOOKUP(P76,$BJ$3:$BL$75,3,0),"Gatilho atingido","Gatilho não atingido")</f>
        <v>Gatilho não atingido</v>
      </c>
      <c r="Q81" s="47" t="str">
        <f t="shared" si="209"/>
        <v>Gatilho não atingido</v>
      </c>
      <c r="R81" s="47" t="str">
        <f t="shared" si="209"/>
        <v>Gatilho não atingido</v>
      </c>
      <c r="S81" s="47" t="str">
        <f t="shared" si="209"/>
        <v>Gatilho não atingido</v>
      </c>
      <c r="T81" s="47" t="str">
        <f t="shared" si="209"/>
        <v>Gatilho não atingido</v>
      </c>
      <c r="U81" s="47" t="str">
        <f t="shared" si="209"/>
        <v>Gatilho não atingido</v>
      </c>
      <c r="V81" s="47" t="str">
        <f t="shared" si="209"/>
        <v>Gatilho não atingido</v>
      </c>
      <c r="W81" s="47" t="str">
        <f t="shared" si="209"/>
        <v>Gatilho não atingido</v>
      </c>
      <c r="X81" s="47" t="str">
        <f t="shared" si="209"/>
        <v>Gatilho não atingido</v>
      </c>
      <c r="Y81" s="47" t="str">
        <f t="shared" si="209"/>
        <v>Gatilho não atingido</v>
      </c>
      <c r="Z81" s="47" t="str">
        <f t="shared" si="209"/>
        <v>Gatilho não atingido</v>
      </c>
      <c r="AA81" s="47" t="str">
        <f t="shared" si="209"/>
        <v>Gatilho não atingido</v>
      </c>
      <c r="AB81" s="47" t="str">
        <f t="shared" si="209"/>
        <v>Gatilho não atingido</v>
      </c>
      <c r="AC81" s="47" t="str">
        <f t="shared" ref="AC81:AD81" si="210">IF(AC79&gt;VLOOKUP(AC76,$BJ$3:$BL$75,3,0),"Gatilho atingido","Gatilho não atingido")</f>
        <v>Gatilho não atingido</v>
      </c>
      <c r="AD81" s="47" t="str">
        <f t="shared" si="210"/>
        <v>Gatilho não atingido</v>
      </c>
      <c r="AE81" s="47" t="str">
        <f t="shared" ref="AE81:AJ81" si="211">IF(AE79&gt;VLOOKUP(AE76,$BJ$3:$BL$75,3,0),"Gatilho atingido","Gatilho não atingido")</f>
        <v>Gatilho não atingido</v>
      </c>
      <c r="AF81" s="47" t="str">
        <f t="shared" si="211"/>
        <v>Gatilho não atingido</v>
      </c>
      <c r="AG81" s="47" t="str">
        <f t="shared" si="211"/>
        <v>Gatilho não atingido</v>
      </c>
      <c r="AH81" s="47" t="str">
        <f t="shared" si="211"/>
        <v>Gatilho não atingido</v>
      </c>
      <c r="AI81" s="47" t="str">
        <f t="shared" si="211"/>
        <v>Gatilho não atingido</v>
      </c>
      <c r="AJ81" s="47" t="str">
        <f t="shared" si="211"/>
        <v>Gatilho não atingido</v>
      </c>
      <c r="AK81" s="47" t="str">
        <f t="shared" ref="AK81:AL81" si="212">IF(AK79&gt;VLOOKUP(AK76,$BJ$3:$BL$75,3,0),"Gatilho atingido","Gatilho não atingido")</f>
        <v>Gatilho não atingido</v>
      </c>
      <c r="AL81" s="47" t="str">
        <f t="shared" si="212"/>
        <v>Gatilho não atingido</v>
      </c>
      <c r="AM81" s="47" t="str">
        <f t="shared" ref="AM81" si="213">IF(AM79&gt;VLOOKUP(AM76,$BJ$3:$BL$75,3,0),"Gatilho atingido","Gatilho não atingido")</f>
        <v>Gatilho não atingido</v>
      </c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</row>
    <row r="82" spans="2:64" x14ac:dyDescent="0.25">
      <c r="B82" s="43"/>
      <c r="C82" s="78"/>
      <c r="D82" s="43"/>
      <c r="E82" s="44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</row>
    <row r="83" spans="2:64" x14ac:dyDescent="0.25">
      <c r="F83" s="13"/>
      <c r="G83" s="96" t="s">
        <v>116</v>
      </c>
      <c r="H83" s="96"/>
      <c r="I83" s="96"/>
      <c r="J83" s="96"/>
      <c r="K83" s="96"/>
      <c r="L83" s="96"/>
      <c r="M83" s="96"/>
      <c r="N83" s="96"/>
      <c r="O83" s="9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</row>
    <row r="84" spans="2:64" x14ac:dyDescent="0.25">
      <c r="F84" s="38" t="s">
        <v>149</v>
      </c>
      <c r="G84" s="39">
        <v>43770</v>
      </c>
      <c r="H84" s="39">
        <f t="shared" ref="H84" si="214">EDATE(G84,1)</f>
        <v>43800</v>
      </c>
      <c r="I84" s="39">
        <f t="shared" ref="I84" si="215">EDATE(H84,1)</f>
        <v>43831</v>
      </c>
      <c r="J84" s="39">
        <f t="shared" ref="J84" si="216">EDATE(I84,1)</f>
        <v>43862</v>
      </c>
      <c r="K84" s="39">
        <f t="shared" ref="K84" si="217">EDATE(J84,1)</f>
        <v>43891</v>
      </c>
      <c r="L84" s="39">
        <f t="shared" ref="L84" si="218">EDATE(K84,1)</f>
        <v>43922</v>
      </c>
      <c r="M84" s="39">
        <f t="shared" ref="M84" si="219">EDATE(L84,1)</f>
        <v>43952</v>
      </c>
      <c r="N84" s="39">
        <f t="shared" ref="N84" si="220">EDATE(M84,1)</f>
        <v>43983</v>
      </c>
      <c r="O84" s="39">
        <f t="shared" ref="O84" si="221">EDATE(N84,1)</f>
        <v>44013</v>
      </c>
      <c r="P84" s="39">
        <f t="shared" ref="P84:U84" si="222">EDATE(O84,1)</f>
        <v>44044</v>
      </c>
      <c r="Q84" s="39">
        <f t="shared" si="222"/>
        <v>44075</v>
      </c>
      <c r="R84" s="39">
        <f t="shared" si="222"/>
        <v>44105</v>
      </c>
      <c r="S84" s="39">
        <f t="shared" si="222"/>
        <v>44136</v>
      </c>
      <c r="T84" s="39">
        <f t="shared" si="222"/>
        <v>44166</v>
      </c>
      <c r="U84" s="39">
        <f t="shared" si="222"/>
        <v>44197</v>
      </c>
      <c r="V84" s="39">
        <f t="shared" ref="V84:AM84" si="223">EDATE(U84,1)</f>
        <v>44228</v>
      </c>
      <c r="W84" s="39">
        <f t="shared" si="223"/>
        <v>44256</v>
      </c>
      <c r="X84" s="39">
        <f t="shared" si="223"/>
        <v>44287</v>
      </c>
      <c r="Y84" s="39">
        <f t="shared" si="223"/>
        <v>44317</v>
      </c>
      <c r="Z84" s="39">
        <f t="shared" si="223"/>
        <v>44348</v>
      </c>
      <c r="AA84" s="39">
        <f t="shared" si="223"/>
        <v>44378</v>
      </c>
      <c r="AB84" s="39">
        <f t="shared" si="223"/>
        <v>44409</v>
      </c>
      <c r="AC84" s="39">
        <f t="shared" si="223"/>
        <v>44440</v>
      </c>
      <c r="AD84" s="39">
        <f t="shared" si="223"/>
        <v>44470</v>
      </c>
      <c r="AE84" s="39">
        <f t="shared" si="223"/>
        <v>44501</v>
      </c>
      <c r="AF84" s="39">
        <f t="shared" si="223"/>
        <v>44531</v>
      </c>
      <c r="AG84" s="39">
        <f t="shared" si="223"/>
        <v>44562</v>
      </c>
      <c r="AH84" s="39">
        <f t="shared" si="223"/>
        <v>44593</v>
      </c>
      <c r="AI84" s="39">
        <f t="shared" si="223"/>
        <v>44621</v>
      </c>
      <c r="AJ84" s="39">
        <f t="shared" si="223"/>
        <v>44652</v>
      </c>
      <c r="AK84" s="39">
        <f t="shared" si="223"/>
        <v>44682</v>
      </c>
      <c r="AL84" s="39">
        <f t="shared" si="223"/>
        <v>44713</v>
      </c>
      <c r="AM84" s="39">
        <f t="shared" si="223"/>
        <v>44743</v>
      </c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</row>
    <row r="85" spans="2:64" x14ac:dyDescent="0.25">
      <c r="F85" s="38" t="s">
        <v>130</v>
      </c>
      <c r="G85" s="51" t="s">
        <v>122</v>
      </c>
      <c r="H85" s="51" t="s">
        <v>122</v>
      </c>
      <c r="I85" s="51" t="s">
        <v>122</v>
      </c>
      <c r="J85" s="51" t="s">
        <v>122</v>
      </c>
      <c r="K85" s="51" t="s">
        <v>122</v>
      </c>
      <c r="L85" s="51" t="s">
        <v>122</v>
      </c>
      <c r="M85" s="51" t="s">
        <v>122</v>
      </c>
      <c r="N85" s="50">
        <v>0</v>
      </c>
      <c r="O85" s="50">
        <v>0</v>
      </c>
      <c r="P85" s="50">
        <f t="shared" ref="P85:U85" si="224">O85+1</f>
        <v>1</v>
      </c>
      <c r="Q85" s="50">
        <f t="shared" si="224"/>
        <v>2</v>
      </c>
      <c r="R85" s="50">
        <f t="shared" si="224"/>
        <v>3</v>
      </c>
      <c r="S85" s="50">
        <f t="shared" si="224"/>
        <v>4</v>
      </c>
      <c r="T85" s="50">
        <f t="shared" si="224"/>
        <v>5</v>
      </c>
      <c r="U85" s="50">
        <f t="shared" si="224"/>
        <v>6</v>
      </c>
      <c r="V85" s="50">
        <f t="shared" ref="V85:AM85" si="225">U85+1</f>
        <v>7</v>
      </c>
      <c r="W85" s="50">
        <f t="shared" si="225"/>
        <v>8</v>
      </c>
      <c r="X85" s="50">
        <f t="shared" si="225"/>
        <v>9</v>
      </c>
      <c r="Y85" s="50">
        <f t="shared" si="225"/>
        <v>10</v>
      </c>
      <c r="Z85" s="50">
        <f t="shared" si="225"/>
        <v>11</v>
      </c>
      <c r="AA85" s="50">
        <f t="shared" si="225"/>
        <v>12</v>
      </c>
      <c r="AB85" s="50">
        <f t="shared" si="225"/>
        <v>13</v>
      </c>
      <c r="AC85" s="50">
        <f t="shared" si="225"/>
        <v>14</v>
      </c>
      <c r="AD85" s="50">
        <f t="shared" si="225"/>
        <v>15</v>
      </c>
      <c r="AE85" s="50">
        <f t="shared" si="225"/>
        <v>16</v>
      </c>
      <c r="AF85" s="50">
        <f t="shared" si="225"/>
        <v>17</v>
      </c>
      <c r="AG85" s="50">
        <f t="shared" si="225"/>
        <v>18</v>
      </c>
      <c r="AH85" s="50">
        <f t="shared" si="225"/>
        <v>19</v>
      </c>
      <c r="AI85" s="50">
        <f t="shared" si="225"/>
        <v>20</v>
      </c>
      <c r="AJ85" s="50">
        <f t="shared" si="225"/>
        <v>21</v>
      </c>
      <c r="AK85" s="50">
        <f t="shared" si="225"/>
        <v>22</v>
      </c>
      <c r="AL85" s="50">
        <f t="shared" si="225"/>
        <v>23</v>
      </c>
      <c r="AM85" s="50">
        <f t="shared" si="225"/>
        <v>24</v>
      </c>
    </row>
    <row r="86" spans="2:64" x14ac:dyDescent="0.25">
      <c r="F86" s="38" t="s">
        <v>60</v>
      </c>
      <c r="G86" s="21" t="s">
        <v>122</v>
      </c>
      <c r="H86" s="21" t="s">
        <v>122</v>
      </c>
      <c r="I86" s="21" t="s">
        <v>122</v>
      </c>
      <c r="J86" s="21" t="s">
        <v>122</v>
      </c>
      <c r="K86" s="21" t="s">
        <v>122</v>
      </c>
      <c r="L86" s="21" t="s">
        <v>122</v>
      </c>
      <c r="M86" s="21" t="s">
        <v>122</v>
      </c>
      <c r="N86" s="21" t="s">
        <v>122</v>
      </c>
      <c r="O86" s="21" t="s">
        <v>122</v>
      </c>
      <c r="P86" s="21">
        <v>0</v>
      </c>
      <c r="Q86" s="21">
        <v>0</v>
      </c>
      <c r="R86" s="21">
        <v>0</v>
      </c>
      <c r="S86" s="21">
        <v>0</v>
      </c>
      <c r="T86" s="21">
        <v>739726.83548599994</v>
      </c>
      <c r="U86" s="21">
        <v>1461089.4765269998</v>
      </c>
      <c r="V86" s="21">
        <v>998288.89356100024</v>
      </c>
      <c r="W86" s="21">
        <v>2045773.5056569991</v>
      </c>
      <c r="X86" s="21">
        <v>3101929.6602710001</v>
      </c>
      <c r="Y86" s="21">
        <v>4339311.2408949975</v>
      </c>
      <c r="Z86" s="21">
        <v>4742390.112836997</v>
      </c>
      <c r="AA86" s="21">
        <v>5470090.0271559972</v>
      </c>
      <c r="AB86" s="21">
        <v>6015519.6989350002</v>
      </c>
      <c r="AC86" s="21">
        <v>6637311.3094309988</v>
      </c>
      <c r="AD86" s="21">
        <v>7258240.2748099957</v>
      </c>
      <c r="AE86" s="21">
        <v>7805068.5775909927</v>
      </c>
      <c r="AF86" s="21">
        <v>8110599.5586319966</v>
      </c>
      <c r="AG86" s="21">
        <v>8418102.9068799969</v>
      </c>
      <c r="AH86" s="21">
        <v>8476168.7027550004</v>
      </c>
      <c r="AI86" s="21">
        <v>8625372.2769820001</v>
      </c>
      <c r="AJ86" s="21">
        <v>9004816.8991210014</v>
      </c>
      <c r="AK86" s="21">
        <v>9173355.7386210039</v>
      </c>
      <c r="AL86" s="21">
        <v>9417577.6832639966</v>
      </c>
      <c r="AM86" s="21">
        <f>SUM('Capa Final'!$L$37:$L$38)+SUM('Capa Final'!$L$46:$L$47)</f>
        <v>9556098.2286510076</v>
      </c>
      <c r="AN86" s="46"/>
    </row>
    <row r="87" spans="2:64" x14ac:dyDescent="0.25">
      <c r="F87" s="38" t="s">
        <v>62</v>
      </c>
      <c r="G87" s="21" t="s">
        <v>122</v>
      </c>
      <c r="H87" s="21" t="s">
        <v>122</v>
      </c>
      <c r="I87" s="21" t="s">
        <v>122</v>
      </c>
      <c r="J87" s="21" t="s">
        <v>122</v>
      </c>
      <c r="K87" s="21" t="s">
        <v>122</v>
      </c>
      <c r="L87" s="21" t="s">
        <v>122</v>
      </c>
      <c r="M87" s="21" t="s">
        <v>122</v>
      </c>
      <c r="N87" s="21" t="s">
        <v>122</v>
      </c>
      <c r="O87" s="21" t="s">
        <v>122</v>
      </c>
      <c r="P87" s="21">
        <v>0</v>
      </c>
      <c r="Q87" s="21">
        <v>0</v>
      </c>
      <c r="R87" s="21">
        <v>0</v>
      </c>
      <c r="S87" s="21">
        <v>0</v>
      </c>
      <c r="T87" s="21">
        <v>365767.47616799996</v>
      </c>
      <c r="U87" s="21">
        <v>543793.50220799993</v>
      </c>
      <c r="V87" s="21">
        <v>313104.81215099996</v>
      </c>
      <c r="W87" s="21">
        <v>1081445.547886</v>
      </c>
      <c r="X87" s="21">
        <v>650038.09863599984</v>
      </c>
      <c r="Y87" s="21">
        <v>773910.05393400008</v>
      </c>
      <c r="Z87" s="21">
        <v>428557.59341799992</v>
      </c>
      <c r="AA87" s="21">
        <v>859697.76693600009</v>
      </c>
      <c r="AB87" s="21">
        <v>533054.72069900006</v>
      </c>
      <c r="AC87" s="21">
        <v>575861.77843200008</v>
      </c>
      <c r="AD87" s="21">
        <v>527805.53768800001</v>
      </c>
      <c r="AE87" s="21">
        <v>538179.71420200006</v>
      </c>
      <c r="AF87" s="21">
        <v>281206.02581000002</v>
      </c>
      <c r="AG87" s="21">
        <v>326278.43040000001</v>
      </c>
      <c r="AH87" s="21">
        <v>162977.10605900001</v>
      </c>
      <c r="AI87" s="21">
        <v>151578.89116600002</v>
      </c>
      <c r="AJ87" s="21">
        <v>359368.62435499998</v>
      </c>
      <c r="AK87" s="21">
        <v>191587.959569</v>
      </c>
      <c r="AL87" s="21">
        <v>230684.48850700003</v>
      </c>
      <c r="AM87" s="21">
        <f>'Capa Final'!$L$37+'Capa Final'!$L$46</f>
        <v>354910.63739899994</v>
      </c>
      <c r="AN87" s="46"/>
    </row>
    <row r="88" spans="2:64" x14ac:dyDescent="0.25">
      <c r="F88" s="38" t="s">
        <v>90</v>
      </c>
      <c r="G88" s="21" t="s">
        <v>122</v>
      </c>
      <c r="H88" s="21" t="s">
        <v>122</v>
      </c>
      <c r="I88" s="21" t="s">
        <v>122</v>
      </c>
      <c r="J88" s="21" t="s">
        <v>122</v>
      </c>
      <c r="K88" s="21" t="s">
        <v>122</v>
      </c>
      <c r="L88" s="21" t="s">
        <v>122</v>
      </c>
      <c r="M88" s="21" t="s">
        <v>122</v>
      </c>
      <c r="N88" s="21" t="s">
        <v>122</v>
      </c>
      <c r="O88" s="21" t="s">
        <v>122</v>
      </c>
      <c r="P88" s="47">
        <v>0</v>
      </c>
      <c r="Q88" s="47">
        <v>0</v>
      </c>
      <c r="R88" s="47">
        <v>0</v>
      </c>
      <c r="S88" s="47">
        <v>0</v>
      </c>
      <c r="T88" s="47">
        <v>2.622338138094398E-3</v>
      </c>
      <c r="U88" s="47">
        <v>5.1795750453582749E-3</v>
      </c>
      <c r="V88" s="47">
        <v>3.5389429081630437E-3</v>
      </c>
      <c r="W88" s="47">
        <v>7.2522850712355381E-3</v>
      </c>
      <c r="X88" s="47">
        <f t="shared" ref="X88:AC88" si="226">X86/$B$13</f>
        <v>1.0996367928805244E-2</v>
      </c>
      <c r="Y88" s="47">
        <f t="shared" si="226"/>
        <v>1.5382896515555761E-2</v>
      </c>
      <c r="Z88" s="47">
        <f t="shared" si="226"/>
        <v>1.6811814661886252E-2</v>
      </c>
      <c r="AA88" s="47">
        <f t="shared" si="226"/>
        <v>1.9391517258660375E-2</v>
      </c>
      <c r="AB88" s="47">
        <f t="shared" si="226"/>
        <v>2.1325070242465109E-2</v>
      </c>
      <c r="AC88" s="47">
        <f t="shared" si="226"/>
        <v>2.3529326970666033E-2</v>
      </c>
      <c r="AD88" s="47">
        <f t="shared" ref="AD88:AE88" si="227">AD86/$B$13</f>
        <v>2.573052561433976E-2</v>
      </c>
      <c r="AE88" s="47">
        <f t="shared" si="227"/>
        <v>2.7669036757348275E-2</v>
      </c>
      <c r="AF88" s="47">
        <f t="shared" ref="AF88:AG88" si="228">AF86/$B$13</f>
        <v>2.8752146772448417E-2</v>
      </c>
      <c r="AG88" s="47">
        <f t="shared" si="228"/>
        <v>2.9842248846645394E-2</v>
      </c>
      <c r="AH88" s="47">
        <f t="shared" ref="AH88:AI88" si="229">AH86/$B$13</f>
        <v>3.0048092603742277E-2</v>
      </c>
      <c r="AI88" s="47">
        <f t="shared" si="229"/>
        <v>3.0577020586702908E-2</v>
      </c>
      <c r="AJ88" s="47">
        <f t="shared" ref="AJ88:AK88" si="230">AJ86/$B$13</f>
        <v>3.192215510960579E-2</v>
      </c>
      <c r="AK88" s="47">
        <f t="shared" si="230"/>
        <v>3.2519626778023301E-2</v>
      </c>
      <c r="AL88" s="47">
        <f t="shared" ref="AL88:AM88" si="231">AL86/$B$13</f>
        <v>3.3385395719846452E-2</v>
      </c>
      <c r="AM88" s="47">
        <f t="shared" si="231"/>
        <v>3.3876452271606322E-2</v>
      </c>
      <c r="AN88" s="46"/>
      <c r="BK88" s="68"/>
      <c r="BL88" s="68"/>
    </row>
    <row r="89" spans="2:64" x14ac:dyDescent="0.25">
      <c r="F89" s="38" t="s">
        <v>134</v>
      </c>
      <c r="G89" s="47" t="s">
        <v>122</v>
      </c>
      <c r="H89" s="47" t="s">
        <v>122</v>
      </c>
      <c r="I89" s="47" t="s">
        <v>122</v>
      </c>
      <c r="J89" s="47" t="s">
        <v>122</v>
      </c>
      <c r="K89" s="47" t="s">
        <v>122</v>
      </c>
      <c r="L89" s="47" t="s">
        <v>122</v>
      </c>
      <c r="M89" s="47" t="s">
        <v>122</v>
      </c>
      <c r="N89" s="21" t="s">
        <v>122</v>
      </c>
      <c r="O89" s="21" t="s">
        <v>122</v>
      </c>
      <c r="P89" s="21" t="s">
        <v>122</v>
      </c>
      <c r="Q89" s="47" t="str">
        <f t="shared" ref="Q89:AB89" si="232">IF(Q88&gt;VLOOKUP(Q85,$BJ$3:$BL$75,2,0),"Gatilho atingido","Gatilho não atingido")</f>
        <v>Gatilho não atingido</v>
      </c>
      <c r="R89" s="47" t="str">
        <f t="shared" si="232"/>
        <v>Gatilho não atingido</v>
      </c>
      <c r="S89" s="47" t="str">
        <f t="shared" si="232"/>
        <v>Gatilho não atingido</v>
      </c>
      <c r="T89" s="47" t="str">
        <f t="shared" si="232"/>
        <v>Gatilho não atingido</v>
      </c>
      <c r="U89" s="47" t="str">
        <f t="shared" si="232"/>
        <v>Gatilho não atingido</v>
      </c>
      <c r="V89" s="47" t="str">
        <f t="shared" si="232"/>
        <v>Gatilho não atingido</v>
      </c>
      <c r="W89" s="47" t="str">
        <f t="shared" si="232"/>
        <v>Gatilho não atingido</v>
      </c>
      <c r="X89" s="47" t="str">
        <f t="shared" si="232"/>
        <v>Gatilho não atingido</v>
      </c>
      <c r="Y89" s="47" t="str">
        <f t="shared" si="232"/>
        <v>Gatilho não atingido</v>
      </c>
      <c r="Z89" s="47" t="str">
        <f t="shared" si="232"/>
        <v>Gatilho não atingido</v>
      </c>
      <c r="AA89" s="47" t="str">
        <f t="shared" si="232"/>
        <v>Gatilho não atingido</v>
      </c>
      <c r="AB89" s="47" t="str">
        <f t="shared" si="232"/>
        <v>Gatilho não atingido</v>
      </c>
      <c r="AC89" s="47" t="str">
        <f t="shared" ref="AC89:AD89" si="233">IF(AC88&gt;VLOOKUP(AC85,$BJ$3:$BL$75,2,0),"Gatilho atingido","Gatilho não atingido")</f>
        <v>Gatilho não atingido</v>
      </c>
      <c r="AD89" s="47" t="str">
        <f t="shared" si="233"/>
        <v>Gatilho não atingido</v>
      </c>
      <c r="AE89" s="47" t="str">
        <f t="shared" ref="AE89:AJ89" si="234">IF(AE88&gt;VLOOKUP(AE85,$BJ$3:$BL$75,2,0),"Gatilho atingido","Gatilho não atingido")</f>
        <v>Gatilho não atingido</v>
      </c>
      <c r="AF89" s="47" t="str">
        <f t="shared" si="234"/>
        <v>Gatilho não atingido</v>
      </c>
      <c r="AG89" s="47" t="str">
        <f t="shared" si="234"/>
        <v>Gatilho não atingido</v>
      </c>
      <c r="AH89" s="47" t="str">
        <f t="shared" si="234"/>
        <v>Gatilho não atingido</v>
      </c>
      <c r="AI89" s="47" t="str">
        <f t="shared" si="234"/>
        <v>Gatilho não atingido</v>
      </c>
      <c r="AJ89" s="47" t="str">
        <f t="shared" si="234"/>
        <v>Gatilho não atingido</v>
      </c>
      <c r="AK89" s="47" t="str">
        <f t="shared" ref="AK89:AL89" si="235">IF(AK88&gt;VLOOKUP(AK85,$BJ$3:$BL$75,2,0),"Gatilho atingido","Gatilho não atingido")</f>
        <v>Gatilho não atingido</v>
      </c>
      <c r="AL89" s="47" t="str">
        <f t="shared" si="235"/>
        <v>Gatilho não atingido</v>
      </c>
      <c r="AM89" s="47" t="str">
        <f t="shared" ref="AM89" si="236">IF(AM88&gt;VLOOKUP(AM85,$BJ$3:$BL$75,2,0),"Gatilho atingido","Gatilho não atingido")</f>
        <v>Gatilho não atingido</v>
      </c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</row>
    <row r="90" spans="2:64" x14ac:dyDescent="0.25">
      <c r="F90" s="38" t="s">
        <v>139</v>
      </c>
      <c r="G90" s="47" t="s">
        <v>122</v>
      </c>
      <c r="H90" s="47" t="s">
        <v>122</v>
      </c>
      <c r="I90" s="47" t="s">
        <v>122</v>
      </c>
      <c r="J90" s="47" t="s">
        <v>122</v>
      </c>
      <c r="K90" s="47" t="s">
        <v>122</v>
      </c>
      <c r="L90" s="47" t="s">
        <v>122</v>
      </c>
      <c r="M90" s="47" t="s">
        <v>122</v>
      </c>
      <c r="N90" s="21" t="s">
        <v>122</v>
      </c>
      <c r="O90" s="21" t="s">
        <v>122</v>
      </c>
      <c r="P90" s="21" t="s">
        <v>122</v>
      </c>
      <c r="Q90" s="47" t="str">
        <f t="shared" ref="Q90:AB90" si="237">IF(Q88&gt;VLOOKUP(Q85,$BJ$3:$BL$75,3,0),"Gatilho atingido","Gatilho não atingido")</f>
        <v>Gatilho não atingido</v>
      </c>
      <c r="R90" s="47" t="str">
        <f t="shared" si="237"/>
        <v>Gatilho não atingido</v>
      </c>
      <c r="S90" s="47" t="str">
        <f t="shared" si="237"/>
        <v>Gatilho não atingido</v>
      </c>
      <c r="T90" s="47" t="str">
        <f t="shared" si="237"/>
        <v>Gatilho não atingido</v>
      </c>
      <c r="U90" s="47" t="str">
        <f t="shared" si="237"/>
        <v>Gatilho não atingido</v>
      </c>
      <c r="V90" s="47" t="str">
        <f t="shared" si="237"/>
        <v>Gatilho não atingido</v>
      </c>
      <c r="W90" s="47" t="str">
        <f t="shared" si="237"/>
        <v>Gatilho não atingido</v>
      </c>
      <c r="X90" s="47" t="str">
        <f t="shared" si="237"/>
        <v>Gatilho não atingido</v>
      </c>
      <c r="Y90" s="47" t="str">
        <f t="shared" si="237"/>
        <v>Gatilho não atingido</v>
      </c>
      <c r="Z90" s="47" t="str">
        <f t="shared" si="237"/>
        <v>Gatilho não atingido</v>
      </c>
      <c r="AA90" s="47" t="str">
        <f t="shared" si="237"/>
        <v>Gatilho não atingido</v>
      </c>
      <c r="AB90" s="47" t="str">
        <f t="shared" si="237"/>
        <v>Gatilho não atingido</v>
      </c>
      <c r="AC90" s="47" t="str">
        <f t="shared" ref="AC90:AD90" si="238">IF(AC88&gt;VLOOKUP(AC85,$BJ$3:$BL$75,3,0),"Gatilho atingido","Gatilho não atingido")</f>
        <v>Gatilho não atingido</v>
      </c>
      <c r="AD90" s="47" t="str">
        <f t="shared" si="238"/>
        <v>Gatilho não atingido</v>
      </c>
      <c r="AE90" s="47" t="str">
        <f t="shared" ref="AE90:AJ90" si="239">IF(AE88&gt;VLOOKUP(AE85,$BJ$3:$BL$75,3,0),"Gatilho atingido","Gatilho não atingido")</f>
        <v>Gatilho não atingido</v>
      </c>
      <c r="AF90" s="47" t="str">
        <f t="shared" si="239"/>
        <v>Gatilho não atingido</v>
      </c>
      <c r="AG90" s="47" t="str">
        <f t="shared" si="239"/>
        <v>Gatilho não atingido</v>
      </c>
      <c r="AH90" s="47" t="str">
        <f t="shared" si="239"/>
        <v>Gatilho não atingido</v>
      </c>
      <c r="AI90" s="47" t="str">
        <f t="shared" si="239"/>
        <v>Gatilho não atingido</v>
      </c>
      <c r="AJ90" s="47" t="str">
        <f t="shared" si="239"/>
        <v>Gatilho não atingido</v>
      </c>
      <c r="AK90" s="47" t="str">
        <f t="shared" ref="AK90:AL90" si="240">IF(AK88&gt;VLOOKUP(AK85,$BJ$3:$BL$75,3,0),"Gatilho atingido","Gatilho não atingido")</f>
        <v>Gatilho não atingido</v>
      </c>
      <c r="AL90" s="47" t="str">
        <f t="shared" si="240"/>
        <v>Gatilho não atingido</v>
      </c>
      <c r="AM90" s="47" t="str">
        <f t="shared" ref="AM90" si="241">IF(AM88&gt;VLOOKUP(AM85,$BJ$3:$BL$75,3,0),"Gatilho atingido","Gatilho não atingido")</f>
        <v>Gatilho não atingido</v>
      </c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</row>
    <row r="91" spans="2:64" x14ac:dyDescent="0.25"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</row>
    <row r="92" spans="2:64" x14ac:dyDescent="0.25">
      <c r="F92" s="13"/>
      <c r="G92" s="96" t="s">
        <v>116</v>
      </c>
      <c r="H92" s="96"/>
      <c r="I92" s="96"/>
      <c r="J92" s="96"/>
      <c r="K92" s="96"/>
      <c r="L92" s="96"/>
      <c r="M92" s="96"/>
      <c r="N92" s="96"/>
      <c r="O92" s="9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</row>
    <row r="93" spans="2:64" x14ac:dyDescent="0.25">
      <c r="F93" s="38" t="s">
        <v>170</v>
      </c>
      <c r="G93" s="39">
        <v>43770</v>
      </c>
      <c r="H93" s="39">
        <f t="shared" ref="H93" si="242">EDATE(G93,1)</f>
        <v>43800</v>
      </c>
      <c r="I93" s="39">
        <f t="shared" ref="I93" si="243">EDATE(H93,1)</f>
        <v>43831</v>
      </c>
      <c r="J93" s="39">
        <f t="shared" ref="J93" si="244">EDATE(I93,1)</f>
        <v>43862</v>
      </c>
      <c r="K93" s="39">
        <f t="shared" ref="K93" si="245">EDATE(J93,1)</f>
        <v>43891</v>
      </c>
      <c r="L93" s="39">
        <f t="shared" ref="L93" si="246">EDATE(K93,1)</f>
        <v>43922</v>
      </c>
      <c r="M93" s="39">
        <f t="shared" ref="M93" si="247">EDATE(L93,1)</f>
        <v>43952</v>
      </c>
      <c r="N93" s="39">
        <f t="shared" ref="N93" si="248">EDATE(M93,1)</f>
        <v>43983</v>
      </c>
      <c r="O93" s="39">
        <f t="shared" ref="O93" si="249">EDATE(N93,1)</f>
        <v>44013</v>
      </c>
      <c r="P93" s="39">
        <f t="shared" ref="P93:U93" si="250">EDATE(O93,1)</f>
        <v>44044</v>
      </c>
      <c r="Q93" s="39">
        <f t="shared" si="250"/>
        <v>44075</v>
      </c>
      <c r="R93" s="39">
        <f t="shared" si="250"/>
        <v>44105</v>
      </c>
      <c r="S93" s="39">
        <f t="shared" si="250"/>
        <v>44136</v>
      </c>
      <c r="T93" s="39">
        <f t="shared" si="250"/>
        <v>44166</v>
      </c>
      <c r="U93" s="39">
        <f t="shared" si="250"/>
        <v>44197</v>
      </c>
      <c r="V93" s="39">
        <f t="shared" ref="V93:AM93" si="251">EDATE(U93,1)</f>
        <v>44228</v>
      </c>
      <c r="W93" s="39">
        <f t="shared" si="251"/>
        <v>44256</v>
      </c>
      <c r="X93" s="39">
        <f t="shared" si="251"/>
        <v>44287</v>
      </c>
      <c r="Y93" s="39">
        <f t="shared" si="251"/>
        <v>44317</v>
      </c>
      <c r="Z93" s="39">
        <f t="shared" si="251"/>
        <v>44348</v>
      </c>
      <c r="AA93" s="39">
        <f t="shared" si="251"/>
        <v>44378</v>
      </c>
      <c r="AB93" s="39">
        <f t="shared" si="251"/>
        <v>44409</v>
      </c>
      <c r="AC93" s="39">
        <f t="shared" si="251"/>
        <v>44440</v>
      </c>
      <c r="AD93" s="39">
        <f t="shared" si="251"/>
        <v>44470</v>
      </c>
      <c r="AE93" s="39">
        <f t="shared" si="251"/>
        <v>44501</v>
      </c>
      <c r="AF93" s="39">
        <f t="shared" si="251"/>
        <v>44531</v>
      </c>
      <c r="AG93" s="39">
        <f t="shared" si="251"/>
        <v>44562</v>
      </c>
      <c r="AH93" s="39">
        <f t="shared" si="251"/>
        <v>44593</v>
      </c>
      <c r="AI93" s="39">
        <f t="shared" si="251"/>
        <v>44621</v>
      </c>
      <c r="AJ93" s="39">
        <f t="shared" si="251"/>
        <v>44652</v>
      </c>
      <c r="AK93" s="39">
        <f t="shared" si="251"/>
        <v>44682</v>
      </c>
      <c r="AL93" s="39">
        <f t="shared" si="251"/>
        <v>44713</v>
      </c>
      <c r="AM93" s="39">
        <f t="shared" si="251"/>
        <v>44743</v>
      </c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</row>
    <row r="94" spans="2:64" x14ac:dyDescent="0.25">
      <c r="B94" s="43"/>
      <c r="C94" s="78"/>
      <c r="D94" s="43"/>
      <c r="E94" s="44"/>
      <c r="F94" s="38" t="s">
        <v>130</v>
      </c>
      <c r="G94" s="51" t="s">
        <v>122</v>
      </c>
      <c r="H94" s="51" t="s">
        <v>122</v>
      </c>
      <c r="I94" s="51" t="s">
        <v>122</v>
      </c>
      <c r="J94" s="51" t="s">
        <v>122</v>
      </c>
      <c r="K94" s="51" t="s">
        <v>122</v>
      </c>
      <c r="L94" s="51" t="s">
        <v>122</v>
      </c>
      <c r="M94" s="51" t="s">
        <v>122</v>
      </c>
      <c r="N94" s="51" t="s">
        <v>122</v>
      </c>
      <c r="O94" s="51" t="s">
        <v>122</v>
      </c>
      <c r="P94" s="51" t="s">
        <v>122</v>
      </c>
      <c r="Q94" s="50">
        <v>1</v>
      </c>
      <c r="R94" s="50">
        <f t="shared" ref="R94:AM94" si="252">Q94+1</f>
        <v>2</v>
      </c>
      <c r="S94" s="50">
        <f t="shared" si="252"/>
        <v>3</v>
      </c>
      <c r="T94" s="50">
        <f t="shared" si="252"/>
        <v>4</v>
      </c>
      <c r="U94" s="50">
        <f t="shared" si="252"/>
        <v>5</v>
      </c>
      <c r="V94" s="50">
        <f t="shared" si="252"/>
        <v>6</v>
      </c>
      <c r="W94" s="50">
        <f t="shared" si="252"/>
        <v>7</v>
      </c>
      <c r="X94" s="50">
        <f t="shared" si="252"/>
        <v>8</v>
      </c>
      <c r="Y94" s="50">
        <f t="shared" si="252"/>
        <v>9</v>
      </c>
      <c r="Z94" s="50">
        <f t="shared" si="252"/>
        <v>10</v>
      </c>
      <c r="AA94" s="50">
        <f t="shared" si="252"/>
        <v>11</v>
      </c>
      <c r="AB94" s="50">
        <f t="shared" si="252"/>
        <v>12</v>
      </c>
      <c r="AC94" s="50">
        <f t="shared" si="252"/>
        <v>13</v>
      </c>
      <c r="AD94" s="50">
        <f t="shared" si="252"/>
        <v>14</v>
      </c>
      <c r="AE94" s="50">
        <f t="shared" si="252"/>
        <v>15</v>
      </c>
      <c r="AF94" s="50">
        <f t="shared" si="252"/>
        <v>16</v>
      </c>
      <c r="AG94" s="50">
        <f t="shared" si="252"/>
        <v>17</v>
      </c>
      <c r="AH94" s="50">
        <f t="shared" si="252"/>
        <v>18</v>
      </c>
      <c r="AI94" s="50">
        <f t="shared" si="252"/>
        <v>19</v>
      </c>
      <c r="AJ94" s="50">
        <f t="shared" si="252"/>
        <v>20</v>
      </c>
      <c r="AK94" s="50">
        <f t="shared" si="252"/>
        <v>21</v>
      </c>
      <c r="AL94" s="50">
        <f t="shared" si="252"/>
        <v>22</v>
      </c>
      <c r="AM94" s="50">
        <f t="shared" si="252"/>
        <v>23</v>
      </c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</row>
    <row r="95" spans="2:64" x14ac:dyDescent="0.25">
      <c r="F95" s="38" t="s">
        <v>60</v>
      </c>
      <c r="G95" s="21" t="s">
        <v>122</v>
      </c>
      <c r="H95" s="21" t="s">
        <v>122</v>
      </c>
      <c r="I95" s="21" t="s">
        <v>122</v>
      </c>
      <c r="J95" s="21" t="s">
        <v>122</v>
      </c>
      <c r="K95" s="21" t="s">
        <v>122</v>
      </c>
      <c r="L95" s="21" t="s">
        <v>122</v>
      </c>
      <c r="M95" s="21" t="s">
        <v>122</v>
      </c>
      <c r="N95" s="21" t="s">
        <v>122</v>
      </c>
      <c r="O95" s="21" t="s">
        <v>122</v>
      </c>
      <c r="P95" s="21" t="s">
        <v>122</v>
      </c>
      <c r="Q95" s="21">
        <v>0</v>
      </c>
      <c r="R95" s="21">
        <v>0</v>
      </c>
      <c r="S95" s="21">
        <v>0</v>
      </c>
      <c r="T95" s="21">
        <v>178186.80958700003</v>
      </c>
      <c r="U95" s="21">
        <v>378055.49743299995</v>
      </c>
      <c r="V95" s="21">
        <v>295945.23838699993</v>
      </c>
      <c r="W95" s="21">
        <v>676823.75043699984</v>
      </c>
      <c r="X95" s="21">
        <v>1017001.420771</v>
      </c>
      <c r="Y95" s="21">
        <v>1536522.8685140004</v>
      </c>
      <c r="Z95" s="21">
        <v>1682641.8316950002</v>
      </c>
      <c r="AA95" s="21">
        <v>2160746.202019</v>
      </c>
      <c r="AB95" s="21">
        <v>2505835.8147740006</v>
      </c>
      <c r="AC95" s="21">
        <v>2802576.4887979999</v>
      </c>
      <c r="AD95" s="21">
        <v>3181362.8547530002</v>
      </c>
      <c r="AE95" s="21">
        <v>3349979.5207429994</v>
      </c>
      <c r="AF95" s="21">
        <v>3636904.6774829999</v>
      </c>
      <c r="AG95" s="21">
        <v>3806135.881000001</v>
      </c>
      <c r="AH95" s="21">
        <v>3936252.4851890015</v>
      </c>
      <c r="AI95" s="21">
        <v>4114577.0461519994</v>
      </c>
      <c r="AJ95" s="21">
        <v>4374867.8584660012</v>
      </c>
      <c r="AK95" s="21">
        <v>4405175.0352210002</v>
      </c>
      <c r="AL95" s="21">
        <v>4499989.1413630014</v>
      </c>
      <c r="AM95" s="21">
        <f>SUM('Capa Final'!$M$37:$M$38)+SUM('Capa Final'!$M$46:$M$47)</f>
        <v>4490864.1072010007</v>
      </c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</row>
    <row r="96" spans="2:64" x14ac:dyDescent="0.25">
      <c r="F96" s="38" t="s">
        <v>62</v>
      </c>
      <c r="G96" s="21" t="s">
        <v>122</v>
      </c>
      <c r="H96" s="21" t="s">
        <v>122</v>
      </c>
      <c r="I96" s="21" t="s">
        <v>122</v>
      </c>
      <c r="J96" s="21" t="s">
        <v>122</v>
      </c>
      <c r="K96" s="21" t="s">
        <v>122</v>
      </c>
      <c r="L96" s="21" t="s">
        <v>122</v>
      </c>
      <c r="M96" s="21" t="s">
        <v>122</v>
      </c>
      <c r="N96" s="21" t="s">
        <v>122</v>
      </c>
      <c r="O96" s="21" t="s">
        <v>122</v>
      </c>
      <c r="P96" s="21" t="s">
        <v>122</v>
      </c>
      <c r="Q96" s="21">
        <v>0</v>
      </c>
      <c r="R96" s="21">
        <v>0</v>
      </c>
      <c r="S96" s="21">
        <v>0</v>
      </c>
      <c r="T96" s="21">
        <v>178186.80958700003</v>
      </c>
      <c r="U96" s="21">
        <v>90879.660818999997</v>
      </c>
      <c r="V96" s="21">
        <v>65897.280678999989</v>
      </c>
      <c r="W96" s="21">
        <v>364740.21780499996</v>
      </c>
      <c r="X96" s="21">
        <v>262458.94389200001</v>
      </c>
      <c r="Y96" s="21">
        <v>246518.44352299999</v>
      </c>
      <c r="Z96" s="21">
        <v>163072.14473599999</v>
      </c>
      <c r="AA96" s="21">
        <v>498749.96916199999</v>
      </c>
      <c r="AB96" s="21">
        <v>275510.79776899994</v>
      </c>
      <c r="AC96" s="21">
        <v>244692.51095800003</v>
      </c>
      <c r="AD96" s="21">
        <v>304771.7061689999</v>
      </c>
      <c r="AE96" s="21">
        <v>120633.522278</v>
      </c>
      <c r="AF96" s="21">
        <v>266268.699998</v>
      </c>
      <c r="AG96" s="21">
        <v>168187.05386400002</v>
      </c>
      <c r="AH96" s="21">
        <v>105135.269986</v>
      </c>
      <c r="AI96" s="21">
        <v>206170.26647500001</v>
      </c>
      <c r="AJ96" s="21">
        <v>231764.47274300002</v>
      </c>
      <c r="AK96" s="21">
        <v>111111.94267399996</v>
      </c>
      <c r="AL96" s="21">
        <v>70544.15847200001</v>
      </c>
      <c r="AM96" s="21">
        <f>'Capa Final'!$M$37+'Capa Final'!$M$46</f>
        <v>148000.407431</v>
      </c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</row>
    <row r="97" spans="2:64" x14ac:dyDescent="0.25">
      <c r="F97" s="38" t="s">
        <v>90</v>
      </c>
      <c r="G97" s="21" t="s">
        <v>122</v>
      </c>
      <c r="H97" s="21" t="s">
        <v>122</v>
      </c>
      <c r="I97" s="21" t="s">
        <v>122</v>
      </c>
      <c r="J97" s="21" t="s">
        <v>122</v>
      </c>
      <c r="K97" s="21" t="s">
        <v>122</v>
      </c>
      <c r="L97" s="21" t="s">
        <v>122</v>
      </c>
      <c r="M97" s="21" t="s">
        <v>122</v>
      </c>
      <c r="N97" s="21" t="s">
        <v>122</v>
      </c>
      <c r="O97" s="21" t="s">
        <v>122</v>
      </c>
      <c r="P97" s="47" t="s">
        <v>122</v>
      </c>
      <c r="Q97" s="47">
        <v>0</v>
      </c>
      <c r="R97" s="47">
        <v>0</v>
      </c>
      <c r="S97" s="47">
        <v>0</v>
      </c>
      <c r="T97" s="47">
        <v>1.408993211520987E-3</v>
      </c>
      <c r="U97" s="47">
        <v>2.9894335652337167E-3</v>
      </c>
      <c r="V97" s="47">
        <v>2.3401554404376356E-3</v>
      </c>
      <c r="W97" s="47">
        <v>5.3519116929712524E-3</v>
      </c>
      <c r="X97" s="47">
        <f t="shared" ref="X97:AC97" si="253">X95/$B$14</f>
        <v>8.0418303761923427E-3</v>
      </c>
      <c r="Y97" s="47">
        <f t="shared" si="253"/>
        <v>1.2149890870715321E-2</v>
      </c>
      <c r="Z97" s="47">
        <f t="shared" si="253"/>
        <v>1.330531100351697E-2</v>
      </c>
      <c r="AA97" s="47">
        <f t="shared" si="253"/>
        <v>1.7085870371218781E-2</v>
      </c>
      <c r="AB97" s="47">
        <f t="shared" si="253"/>
        <v>1.9814629715780702E-2</v>
      </c>
      <c r="AC97" s="47">
        <f t="shared" si="253"/>
        <v>2.2161074978766546E-2</v>
      </c>
      <c r="AD97" s="47">
        <f t="shared" ref="AD97:AE97" si="254">AD95/$B$14</f>
        <v>2.5156287808966057E-2</v>
      </c>
      <c r="AE97" s="47">
        <f t="shared" si="254"/>
        <v>2.648960612966483E-2</v>
      </c>
      <c r="AF97" s="47">
        <f t="shared" ref="AF97:AG97" si="255">AF95/$B$14</f>
        <v>2.8758436235542379E-2</v>
      </c>
      <c r="AG97" s="47">
        <f t="shared" si="255"/>
        <v>3.0096613946258725E-2</v>
      </c>
      <c r="AH97" s="47">
        <f t="shared" ref="AH97:AI97" si="256">AH95/$B$14</f>
        <v>3.1125497130336119E-2</v>
      </c>
      <c r="AI97" s="47">
        <f t="shared" si="256"/>
        <v>3.2535579596185797E-2</v>
      </c>
      <c r="AJ97" s="47">
        <f t="shared" ref="AJ97:AK97" si="257">AJ95/$B$14</f>
        <v>3.4593801461326984E-2</v>
      </c>
      <c r="AK97" s="47">
        <f t="shared" si="257"/>
        <v>3.4833452232375273E-2</v>
      </c>
      <c r="AL97" s="47">
        <f t="shared" ref="AL97:AM97" si="258">AL95/$B$14</f>
        <v>3.5583184674524891E-2</v>
      </c>
      <c r="AM97" s="47">
        <f t="shared" si="258"/>
        <v>3.5511029439134818E-2</v>
      </c>
    </row>
    <row r="98" spans="2:64" x14ac:dyDescent="0.25">
      <c r="F98" s="38" t="s">
        <v>134</v>
      </c>
      <c r="G98" s="47" t="s">
        <v>122</v>
      </c>
      <c r="H98" s="47" t="s">
        <v>122</v>
      </c>
      <c r="I98" s="47" t="s">
        <v>122</v>
      </c>
      <c r="J98" s="47" t="s">
        <v>122</v>
      </c>
      <c r="K98" s="47" t="s">
        <v>122</v>
      </c>
      <c r="L98" s="47" t="s">
        <v>122</v>
      </c>
      <c r="M98" s="47" t="s">
        <v>122</v>
      </c>
      <c r="N98" s="21" t="s">
        <v>122</v>
      </c>
      <c r="O98" s="21" t="s">
        <v>122</v>
      </c>
      <c r="P98" s="21" t="s">
        <v>122</v>
      </c>
      <c r="Q98" s="47" t="str">
        <f t="shared" ref="Q98:AB98" si="259">IF(Q97&gt;VLOOKUP(Q94,$BJ$3:$BL$75,2,0),"Gatilho atingido","Gatilho não atingido")</f>
        <v>Gatilho não atingido</v>
      </c>
      <c r="R98" s="47" t="str">
        <f t="shared" si="259"/>
        <v>Gatilho não atingido</v>
      </c>
      <c r="S98" s="47" t="str">
        <f t="shared" si="259"/>
        <v>Gatilho não atingido</v>
      </c>
      <c r="T98" s="47" t="str">
        <f t="shared" si="259"/>
        <v>Gatilho não atingido</v>
      </c>
      <c r="U98" s="47" t="str">
        <f t="shared" si="259"/>
        <v>Gatilho não atingido</v>
      </c>
      <c r="V98" s="47" t="str">
        <f t="shared" si="259"/>
        <v>Gatilho não atingido</v>
      </c>
      <c r="W98" s="47" t="str">
        <f t="shared" si="259"/>
        <v>Gatilho não atingido</v>
      </c>
      <c r="X98" s="47" t="str">
        <f t="shared" si="259"/>
        <v>Gatilho não atingido</v>
      </c>
      <c r="Y98" s="47" t="str">
        <f t="shared" si="259"/>
        <v>Gatilho não atingido</v>
      </c>
      <c r="Z98" s="47" t="str">
        <f t="shared" si="259"/>
        <v>Gatilho não atingido</v>
      </c>
      <c r="AA98" s="47" t="str">
        <f t="shared" si="259"/>
        <v>Gatilho não atingido</v>
      </c>
      <c r="AB98" s="47" t="str">
        <f t="shared" si="259"/>
        <v>Gatilho não atingido</v>
      </c>
      <c r="AC98" s="47" t="str">
        <f t="shared" ref="AC98:AD98" si="260">IF(AC97&gt;VLOOKUP(AC94,$BJ$3:$BL$75,2,0),"Gatilho atingido","Gatilho não atingido")</f>
        <v>Gatilho não atingido</v>
      </c>
      <c r="AD98" s="47" t="str">
        <f t="shared" si="260"/>
        <v>Gatilho não atingido</v>
      </c>
      <c r="AE98" s="47" t="str">
        <f t="shared" ref="AE98:AJ98" si="261">IF(AE97&gt;VLOOKUP(AE94,$BJ$3:$BL$75,2,0),"Gatilho atingido","Gatilho não atingido")</f>
        <v>Gatilho não atingido</v>
      </c>
      <c r="AF98" s="47" t="str">
        <f t="shared" si="261"/>
        <v>Gatilho não atingido</v>
      </c>
      <c r="AG98" s="47" t="str">
        <f t="shared" si="261"/>
        <v>Gatilho não atingido</v>
      </c>
      <c r="AH98" s="47" t="str">
        <f t="shared" si="261"/>
        <v>Gatilho não atingido</v>
      </c>
      <c r="AI98" s="47" t="str">
        <f t="shared" si="261"/>
        <v>Gatilho não atingido</v>
      </c>
      <c r="AJ98" s="47" t="str">
        <f t="shared" si="261"/>
        <v>Gatilho não atingido</v>
      </c>
      <c r="AK98" s="47" t="str">
        <f t="shared" ref="AK98:AL98" si="262">IF(AK97&gt;VLOOKUP(AK94,$BJ$3:$BL$75,2,0),"Gatilho atingido","Gatilho não atingido")</f>
        <v>Gatilho não atingido</v>
      </c>
      <c r="AL98" s="47" t="str">
        <f t="shared" si="262"/>
        <v>Gatilho não atingido</v>
      </c>
      <c r="AM98" s="47" t="str">
        <f t="shared" ref="AM98" si="263">IF(AM97&gt;VLOOKUP(AM94,$BJ$3:$BL$75,2,0),"Gatilho atingido","Gatilho não atingido")</f>
        <v>Gatilho não atingido</v>
      </c>
    </row>
    <row r="99" spans="2:64" x14ac:dyDescent="0.25">
      <c r="F99" s="38" t="s">
        <v>139</v>
      </c>
      <c r="G99" s="47" t="s">
        <v>122</v>
      </c>
      <c r="H99" s="47" t="s">
        <v>122</v>
      </c>
      <c r="I99" s="47" t="s">
        <v>122</v>
      </c>
      <c r="J99" s="47" t="s">
        <v>122</v>
      </c>
      <c r="K99" s="47" t="s">
        <v>122</v>
      </c>
      <c r="L99" s="47" t="s">
        <v>122</v>
      </c>
      <c r="M99" s="47" t="s">
        <v>122</v>
      </c>
      <c r="N99" s="21" t="s">
        <v>122</v>
      </c>
      <c r="O99" s="21" t="s">
        <v>122</v>
      </c>
      <c r="P99" s="21" t="s">
        <v>122</v>
      </c>
      <c r="Q99" s="47" t="str">
        <f t="shared" ref="Q99:AB99" si="264">IF(Q97&gt;VLOOKUP(Q94,$BJ$3:$BL$75,3,0),"Gatilho atingido","Gatilho não atingido")</f>
        <v>Gatilho não atingido</v>
      </c>
      <c r="R99" s="47" t="str">
        <f t="shared" si="264"/>
        <v>Gatilho não atingido</v>
      </c>
      <c r="S99" s="47" t="str">
        <f t="shared" si="264"/>
        <v>Gatilho não atingido</v>
      </c>
      <c r="T99" s="47" t="str">
        <f t="shared" si="264"/>
        <v>Gatilho não atingido</v>
      </c>
      <c r="U99" s="47" t="str">
        <f t="shared" si="264"/>
        <v>Gatilho não atingido</v>
      </c>
      <c r="V99" s="47" t="str">
        <f t="shared" si="264"/>
        <v>Gatilho não atingido</v>
      </c>
      <c r="W99" s="47" t="str">
        <f t="shared" si="264"/>
        <v>Gatilho não atingido</v>
      </c>
      <c r="X99" s="47" t="str">
        <f t="shared" si="264"/>
        <v>Gatilho não atingido</v>
      </c>
      <c r="Y99" s="47" t="str">
        <f t="shared" si="264"/>
        <v>Gatilho não atingido</v>
      </c>
      <c r="Z99" s="47" t="str">
        <f t="shared" si="264"/>
        <v>Gatilho não atingido</v>
      </c>
      <c r="AA99" s="47" t="str">
        <f t="shared" si="264"/>
        <v>Gatilho não atingido</v>
      </c>
      <c r="AB99" s="47" t="str">
        <f t="shared" si="264"/>
        <v>Gatilho não atingido</v>
      </c>
      <c r="AC99" s="47" t="str">
        <f t="shared" ref="AC99:AD99" si="265">IF(AC97&gt;VLOOKUP(AC94,$BJ$3:$BL$75,3,0),"Gatilho atingido","Gatilho não atingido")</f>
        <v>Gatilho não atingido</v>
      </c>
      <c r="AD99" s="47" t="str">
        <f t="shared" si="265"/>
        <v>Gatilho não atingido</v>
      </c>
      <c r="AE99" s="47" t="str">
        <f t="shared" ref="AE99:AJ99" si="266">IF(AE97&gt;VLOOKUP(AE94,$BJ$3:$BL$75,3,0),"Gatilho atingido","Gatilho não atingido")</f>
        <v>Gatilho não atingido</v>
      </c>
      <c r="AF99" s="47" t="str">
        <f t="shared" si="266"/>
        <v>Gatilho não atingido</v>
      </c>
      <c r="AG99" s="47" t="str">
        <f t="shared" si="266"/>
        <v>Gatilho não atingido</v>
      </c>
      <c r="AH99" s="47" t="str">
        <f t="shared" si="266"/>
        <v>Gatilho não atingido</v>
      </c>
      <c r="AI99" s="47" t="str">
        <f t="shared" si="266"/>
        <v>Gatilho não atingido</v>
      </c>
      <c r="AJ99" s="47" t="str">
        <f t="shared" si="266"/>
        <v>Gatilho não atingido</v>
      </c>
      <c r="AK99" s="47" t="str">
        <f t="shared" ref="AK99:AL99" si="267">IF(AK97&gt;VLOOKUP(AK94,$BJ$3:$BL$75,3,0),"Gatilho atingido","Gatilho não atingido")</f>
        <v>Gatilho não atingido</v>
      </c>
      <c r="AL99" s="47" t="str">
        <f t="shared" si="267"/>
        <v>Gatilho não atingido</v>
      </c>
      <c r="AM99" s="47" t="str">
        <f t="shared" ref="AM99" si="268">IF(AM97&gt;VLOOKUP(AM94,$BJ$3:$BL$75,3,0),"Gatilho atingido","Gatilho não atingido")</f>
        <v>Gatilho não atingido</v>
      </c>
    </row>
    <row r="100" spans="2:64" x14ac:dyDescent="0.25">
      <c r="BK100" s="68"/>
      <c r="BL100" s="68"/>
    </row>
    <row r="101" spans="2:64" x14ac:dyDescent="0.25">
      <c r="F101" s="13"/>
      <c r="G101" s="96" t="s">
        <v>116</v>
      </c>
      <c r="H101" s="96"/>
      <c r="I101" s="96"/>
      <c r="J101" s="96"/>
      <c r="K101" s="96"/>
      <c r="L101" s="96"/>
      <c r="M101" s="96"/>
      <c r="N101" s="96"/>
      <c r="O101" s="9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</row>
    <row r="102" spans="2:64" x14ac:dyDescent="0.25">
      <c r="F102" s="38" t="s">
        <v>171</v>
      </c>
      <c r="G102" s="39">
        <v>43770</v>
      </c>
      <c r="H102" s="39">
        <f t="shared" ref="H102" si="269">EDATE(G102,1)</f>
        <v>43800</v>
      </c>
      <c r="I102" s="39">
        <f t="shared" ref="I102" si="270">EDATE(H102,1)</f>
        <v>43831</v>
      </c>
      <c r="J102" s="39">
        <f t="shared" ref="J102" si="271">EDATE(I102,1)</f>
        <v>43862</v>
      </c>
      <c r="K102" s="39">
        <f t="shared" ref="K102" si="272">EDATE(J102,1)</f>
        <v>43891</v>
      </c>
      <c r="L102" s="39">
        <f t="shared" ref="L102" si="273">EDATE(K102,1)</f>
        <v>43922</v>
      </c>
      <c r="M102" s="39">
        <f t="shared" ref="M102" si="274">EDATE(L102,1)</f>
        <v>43952</v>
      </c>
      <c r="N102" s="39">
        <f t="shared" ref="N102" si="275">EDATE(M102,1)</f>
        <v>43983</v>
      </c>
      <c r="O102" s="39">
        <f t="shared" ref="O102" si="276">EDATE(N102,1)</f>
        <v>44013</v>
      </c>
      <c r="P102" s="39">
        <f t="shared" ref="P102:U102" si="277">EDATE(O102,1)</f>
        <v>44044</v>
      </c>
      <c r="Q102" s="39">
        <f t="shared" si="277"/>
        <v>44075</v>
      </c>
      <c r="R102" s="39">
        <f t="shared" si="277"/>
        <v>44105</v>
      </c>
      <c r="S102" s="39">
        <f t="shared" si="277"/>
        <v>44136</v>
      </c>
      <c r="T102" s="39">
        <f t="shared" si="277"/>
        <v>44166</v>
      </c>
      <c r="U102" s="39">
        <f t="shared" si="277"/>
        <v>44197</v>
      </c>
      <c r="V102" s="39">
        <f t="shared" ref="V102:AM102" si="278">EDATE(U102,1)</f>
        <v>44228</v>
      </c>
      <c r="W102" s="39">
        <f t="shared" si="278"/>
        <v>44256</v>
      </c>
      <c r="X102" s="39">
        <f t="shared" si="278"/>
        <v>44287</v>
      </c>
      <c r="Y102" s="39">
        <f t="shared" si="278"/>
        <v>44317</v>
      </c>
      <c r="Z102" s="39">
        <f t="shared" si="278"/>
        <v>44348</v>
      </c>
      <c r="AA102" s="39">
        <f t="shared" si="278"/>
        <v>44378</v>
      </c>
      <c r="AB102" s="39">
        <f t="shared" si="278"/>
        <v>44409</v>
      </c>
      <c r="AC102" s="39">
        <f t="shared" si="278"/>
        <v>44440</v>
      </c>
      <c r="AD102" s="39">
        <f t="shared" si="278"/>
        <v>44470</v>
      </c>
      <c r="AE102" s="39">
        <f t="shared" si="278"/>
        <v>44501</v>
      </c>
      <c r="AF102" s="39">
        <f t="shared" si="278"/>
        <v>44531</v>
      </c>
      <c r="AG102" s="39">
        <f t="shared" si="278"/>
        <v>44562</v>
      </c>
      <c r="AH102" s="39">
        <f t="shared" si="278"/>
        <v>44593</v>
      </c>
      <c r="AI102" s="39">
        <f t="shared" si="278"/>
        <v>44621</v>
      </c>
      <c r="AJ102" s="39">
        <f t="shared" si="278"/>
        <v>44652</v>
      </c>
      <c r="AK102" s="39">
        <f t="shared" si="278"/>
        <v>44682</v>
      </c>
      <c r="AL102" s="39">
        <f t="shared" si="278"/>
        <v>44713</v>
      </c>
      <c r="AM102" s="39">
        <f t="shared" si="278"/>
        <v>44743</v>
      </c>
    </row>
    <row r="103" spans="2:64" x14ac:dyDescent="0.25">
      <c r="F103" s="38" t="s">
        <v>130</v>
      </c>
      <c r="G103" s="51" t="s">
        <v>122</v>
      </c>
      <c r="H103" s="51" t="s">
        <v>122</v>
      </c>
      <c r="I103" s="51" t="s">
        <v>122</v>
      </c>
      <c r="J103" s="51" t="s">
        <v>122</v>
      </c>
      <c r="K103" s="51" t="s">
        <v>122</v>
      </c>
      <c r="L103" s="51" t="s">
        <v>122</v>
      </c>
      <c r="M103" s="51" t="s">
        <v>122</v>
      </c>
      <c r="N103" s="51" t="s">
        <v>122</v>
      </c>
      <c r="O103" s="51" t="s">
        <v>122</v>
      </c>
      <c r="P103" s="51" t="s">
        <v>122</v>
      </c>
      <c r="Q103" s="51" t="s">
        <v>122</v>
      </c>
      <c r="R103" s="50">
        <v>1</v>
      </c>
      <c r="S103" s="50">
        <f t="shared" ref="S103:AM103" si="279">R103+1</f>
        <v>2</v>
      </c>
      <c r="T103" s="50">
        <f t="shared" si="279"/>
        <v>3</v>
      </c>
      <c r="U103" s="50">
        <f t="shared" si="279"/>
        <v>4</v>
      </c>
      <c r="V103" s="50">
        <f t="shared" si="279"/>
        <v>5</v>
      </c>
      <c r="W103" s="50">
        <f t="shared" si="279"/>
        <v>6</v>
      </c>
      <c r="X103" s="50">
        <f t="shared" si="279"/>
        <v>7</v>
      </c>
      <c r="Y103" s="50">
        <f t="shared" si="279"/>
        <v>8</v>
      </c>
      <c r="Z103" s="50">
        <f t="shared" si="279"/>
        <v>9</v>
      </c>
      <c r="AA103" s="50">
        <f t="shared" si="279"/>
        <v>10</v>
      </c>
      <c r="AB103" s="50">
        <f t="shared" si="279"/>
        <v>11</v>
      </c>
      <c r="AC103" s="50">
        <f t="shared" si="279"/>
        <v>12</v>
      </c>
      <c r="AD103" s="50">
        <f t="shared" si="279"/>
        <v>13</v>
      </c>
      <c r="AE103" s="50">
        <f t="shared" si="279"/>
        <v>14</v>
      </c>
      <c r="AF103" s="50">
        <f t="shared" si="279"/>
        <v>15</v>
      </c>
      <c r="AG103" s="50">
        <f t="shared" si="279"/>
        <v>16</v>
      </c>
      <c r="AH103" s="50">
        <f t="shared" si="279"/>
        <v>17</v>
      </c>
      <c r="AI103" s="50">
        <f t="shared" si="279"/>
        <v>18</v>
      </c>
      <c r="AJ103" s="50">
        <f t="shared" si="279"/>
        <v>19</v>
      </c>
      <c r="AK103" s="50">
        <f t="shared" si="279"/>
        <v>20</v>
      </c>
      <c r="AL103" s="50">
        <f t="shared" si="279"/>
        <v>21</v>
      </c>
      <c r="AM103" s="50">
        <f t="shared" si="279"/>
        <v>22</v>
      </c>
    </row>
    <row r="104" spans="2:64" x14ac:dyDescent="0.25">
      <c r="F104" s="38" t="s">
        <v>60</v>
      </c>
      <c r="G104" s="21" t="s">
        <v>122</v>
      </c>
      <c r="H104" s="21" t="s">
        <v>122</v>
      </c>
      <c r="I104" s="21" t="s">
        <v>122</v>
      </c>
      <c r="J104" s="21" t="s">
        <v>122</v>
      </c>
      <c r="K104" s="21" t="s">
        <v>122</v>
      </c>
      <c r="L104" s="21" t="s">
        <v>122</v>
      </c>
      <c r="M104" s="21" t="s">
        <v>122</v>
      </c>
      <c r="N104" s="21" t="s">
        <v>122</v>
      </c>
      <c r="O104" s="21" t="s">
        <v>122</v>
      </c>
      <c r="P104" s="21" t="s">
        <v>122</v>
      </c>
      <c r="Q104" s="21" t="s">
        <v>122</v>
      </c>
      <c r="R104" s="21">
        <v>0</v>
      </c>
      <c r="S104" s="21">
        <v>0</v>
      </c>
      <c r="T104" s="21">
        <v>0</v>
      </c>
      <c r="U104" s="21">
        <v>146887.05693600001</v>
      </c>
      <c r="V104" s="21">
        <v>107898.846173</v>
      </c>
      <c r="W104" s="21">
        <v>624882.13304299989</v>
      </c>
      <c r="X104" s="21">
        <v>826936.77931599983</v>
      </c>
      <c r="Y104" s="21">
        <v>1344375.0746670002</v>
      </c>
      <c r="Z104" s="21">
        <v>1821977.3995909998</v>
      </c>
      <c r="AA104" s="21">
        <v>1754955.5735519999</v>
      </c>
      <c r="AB104" s="21">
        <v>2249711.8347230004</v>
      </c>
      <c r="AC104" s="21">
        <v>2574763.8350379998</v>
      </c>
      <c r="AD104" s="21">
        <v>2980248.3065029997</v>
      </c>
      <c r="AE104" s="21">
        <v>3192717.8522510026</v>
      </c>
      <c r="AF104" s="21">
        <v>3378301.1227379991</v>
      </c>
      <c r="AG104" s="21">
        <v>3610289.271048001</v>
      </c>
      <c r="AH104" s="21">
        <v>3824219.9573610001</v>
      </c>
      <c r="AI104" s="21">
        <v>3981545.9910280006</v>
      </c>
      <c r="AJ104" s="21">
        <v>4079450.8043769989</v>
      </c>
      <c r="AK104" s="21">
        <v>4187839.6111359997</v>
      </c>
      <c r="AL104" s="21">
        <v>4356623.0954099987</v>
      </c>
      <c r="AM104" s="21">
        <f>SUM('Capa Final'!$N$37:$N$38)+SUM('Capa Final'!$N$46:$N$47)</f>
        <v>4540449.6475629993</v>
      </c>
      <c r="AN104" s="46"/>
    </row>
    <row r="105" spans="2:64" x14ac:dyDescent="0.25">
      <c r="F105" s="38" t="s">
        <v>62</v>
      </c>
      <c r="G105" s="21" t="s">
        <v>122</v>
      </c>
      <c r="H105" s="21" t="s">
        <v>122</v>
      </c>
      <c r="I105" s="21" t="s">
        <v>122</v>
      </c>
      <c r="J105" s="21" t="s">
        <v>122</v>
      </c>
      <c r="K105" s="21" t="s">
        <v>122</v>
      </c>
      <c r="L105" s="21" t="s">
        <v>122</v>
      </c>
      <c r="M105" s="21" t="s">
        <v>122</v>
      </c>
      <c r="N105" s="21" t="s">
        <v>122</v>
      </c>
      <c r="O105" s="21" t="s">
        <v>122</v>
      </c>
      <c r="P105" s="21" t="s">
        <v>122</v>
      </c>
      <c r="Q105" s="21" t="s">
        <v>122</v>
      </c>
      <c r="R105" s="21">
        <v>0</v>
      </c>
      <c r="S105" s="21">
        <v>0</v>
      </c>
      <c r="T105" s="21">
        <v>0</v>
      </c>
      <c r="U105" s="21">
        <v>146887.05693600001</v>
      </c>
      <c r="V105" s="21">
        <v>91309.664099999995</v>
      </c>
      <c r="W105" s="21">
        <v>560848.86383499985</v>
      </c>
      <c r="X105" s="21">
        <v>367203.62882899994</v>
      </c>
      <c r="Y105" s="21">
        <v>372600.01981200004</v>
      </c>
      <c r="Z105" s="21">
        <v>463491.626024</v>
      </c>
      <c r="AA105" s="21">
        <v>504965.77217500005</v>
      </c>
      <c r="AB105" s="21">
        <v>512178.75714700011</v>
      </c>
      <c r="AC105" s="21">
        <v>271003.50295400003</v>
      </c>
      <c r="AD105" s="21">
        <v>381737.06732700008</v>
      </c>
      <c r="AE105" s="21">
        <v>192022.38113100003</v>
      </c>
      <c r="AF105" s="21">
        <v>252582.98918900004</v>
      </c>
      <c r="AG105" s="21">
        <v>312115.56226100004</v>
      </c>
      <c r="AH105" s="21">
        <v>268640.74318300001</v>
      </c>
      <c r="AI105" s="21">
        <v>207491.41686</v>
      </c>
      <c r="AJ105" s="21">
        <v>205654.65946500003</v>
      </c>
      <c r="AK105" s="21">
        <v>186455.34099500001</v>
      </c>
      <c r="AL105" s="21">
        <v>240021.76047100002</v>
      </c>
      <c r="AM105" s="21">
        <f>'Capa Final'!$N$37+'Capa Final'!$N$46</f>
        <v>285691.78462400002</v>
      </c>
      <c r="AN105" s="46"/>
    </row>
    <row r="106" spans="2:64" x14ac:dyDescent="0.25">
      <c r="B106" s="43"/>
      <c r="C106" s="78"/>
      <c r="D106" s="43"/>
      <c r="E106" s="44"/>
      <c r="F106" s="38" t="s">
        <v>90</v>
      </c>
      <c r="G106" s="21" t="s">
        <v>122</v>
      </c>
      <c r="H106" s="21" t="s">
        <v>122</v>
      </c>
      <c r="I106" s="21" t="s">
        <v>122</v>
      </c>
      <c r="J106" s="21" t="s">
        <v>122</v>
      </c>
      <c r="K106" s="21" t="s">
        <v>122</v>
      </c>
      <c r="L106" s="21" t="s">
        <v>122</v>
      </c>
      <c r="M106" s="21" t="s">
        <v>122</v>
      </c>
      <c r="N106" s="21" t="s">
        <v>122</v>
      </c>
      <c r="O106" s="21" t="s">
        <v>122</v>
      </c>
      <c r="P106" s="47" t="s">
        <v>122</v>
      </c>
      <c r="Q106" s="47" t="s">
        <v>122</v>
      </c>
      <c r="R106" s="47" t="e">
        <v>#DIV/0!</v>
      </c>
      <c r="S106" s="47" t="e">
        <v>#DIV/0!</v>
      </c>
      <c r="T106" s="47" t="e">
        <v>#DIV/0!</v>
      </c>
      <c r="U106" s="47">
        <v>1.1847581391566926E-3</v>
      </c>
      <c r="V106" s="47">
        <v>8.7028795372199555E-4</v>
      </c>
      <c r="W106" s="47">
        <v>5.0401594842958801E-3</v>
      </c>
      <c r="X106" s="47">
        <f t="shared" ref="X106:AC106" si="280">X104/$B$15</f>
        <v>6.6698870567576648E-3</v>
      </c>
      <c r="Y106" s="47">
        <f t="shared" si="280"/>
        <v>1.0843428583943202E-2</v>
      </c>
      <c r="Z106" s="47">
        <f t="shared" si="280"/>
        <v>1.4695662085907986E-2</v>
      </c>
      <c r="AA106" s="47">
        <f t="shared" si="280"/>
        <v>1.4155079031436096E-2</v>
      </c>
      <c r="AB106" s="47">
        <f t="shared" si="280"/>
        <v>1.8145672345430228E-2</v>
      </c>
      <c r="AC106" s="47">
        <f t="shared" si="280"/>
        <v>2.0767469058194064E-2</v>
      </c>
      <c r="AD106" s="47">
        <f t="shared" ref="AD106:AE106" si="281">AD104/$B$15</f>
        <v>2.4038016088618424E-2</v>
      </c>
      <c r="AE106" s="47">
        <f t="shared" si="281"/>
        <v>2.5751747910187636E-2</v>
      </c>
      <c r="AF106" s="47">
        <f t="shared" ref="AF106:AG106" si="282">AF104/$B$15</f>
        <v>2.7248621050593648E-2</v>
      </c>
      <c r="AG106" s="47">
        <f t="shared" si="282"/>
        <v>2.9119785553657518E-2</v>
      </c>
      <c r="AH106" s="47">
        <f t="shared" ref="AH106:AI106" si="283">AH104/$B$15</f>
        <v>3.084530260813248E-2</v>
      </c>
      <c r="AI106" s="47">
        <f t="shared" si="283"/>
        <v>3.2114259198156823E-2</v>
      </c>
      <c r="AJ106" s="47">
        <f t="shared" ref="AJ106:AK106" si="284">AJ104/$B$15</f>
        <v>3.2903937519020605E-2</v>
      </c>
      <c r="AK106" s="47">
        <f t="shared" si="284"/>
        <v>3.3778177385213576E-2</v>
      </c>
      <c r="AL106" s="47">
        <f t="shared" ref="AL106:AM106" si="285">AL104/$B$15</f>
        <v>3.5139547208532816E-2</v>
      </c>
      <c r="AM106" s="47">
        <f t="shared" si="285"/>
        <v>3.6622251051876026E-2</v>
      </c>
      <c r="AN106" s="46"/>
    </row>
    <row r="107" spans="2:64" x14ac:dyDescent="0.25">
      <c r="F107" s="38" t="s">
        <v>134</v>
      </c>
      <c r="G107" s="47" t="s">
        <v>122</v>
      </c>
      <c r="H107" s="47" t="s">
        <v>122</v>
      </c>
      <c r="I107" s="47" t="s">
        <v>122</v>
      </c>
      <c r="J107" s="47" t="s">
        <v>122</v>
      </c>
      <c r="K107" s="47" t="s">
        <v>122</v>
      </c>
      <c r="L107" s="47" t="s">
        <v>122</v>
      </c>
      <c r="M107" s="47" t="s">
        <v>122</v>
      </c>
      <c r="N107" s="21" t="s">
        <v>122</v>
      </c>
      <c r="O107" s="21" t="s">
        <v>122</v>
      </c>
      <c r="P107" s="21" t="s">
        <v>122</v>
      </c>
      <c r="Q107" s="21" t="s">
        <v>122</v>
      </c>
      <c r="R107" s="47" t="e">
        <f t="shared" ref="R107:AB107" si="286">IF(R106&gt;VLOOKUP(R103,$BJ$3:$BL$75,2,0),"Gatilho atingido","Gatilho não atingido")</f>
        <v>#DIV/0!</v>
      </c>
      <c r="S107" s="47" t="e">
        <f t="shared" si="286"/>
        <v>#DIV/0!</v>
      </c>
      <c r="T107" s="47" t="e">
        <f t="shared" si="286"/>
        <v>#DIV/0!</v>
      </c>
      <c r="U107" s="47" t="str">
        <f t="shared" si="286"/>
        <v>Gatilho não atingido</v>
      </c>
      <c r="V107" s="47" t="str">
        <f t="shared" si="286"/>
        <v>Gatilho não atingido</v>
      </c>
      <c r="W107" s="47" t="str">
        <f t="shared" si="286"/>
        <v>Gatilho não atingido</v>
      </c>
      <c r="X107" s="47" t="str">
        <f t="shared" si="286"/>
        <v>Gatilho não atingido</v>
      </c>
      <c r="Y107" s="47" t="str">
        <f t="shared" si="286"/>
        <v>Gatilho não atingido</v>
      </c>
      <c r="Z107" s="47" t="str">
        <f t="shared" si="286"/>
        <v>Gatilho não atingido</v>
      </c>
      <c r="AA107" s="47" t="str">
        <f t="shared" si="286"/>
        <v>Gatilho não atingido</v>
      </c>
      <c r="AB107" s="47" t="str">
        <f t="shared" si="286"/>
        <v>Gatilho não atingido</v>
      </c>
      <c r="AC107" s="47" t="str">
        <f t="shared" ref="AC107:AD107" si="287">IF(AC106&gt;VLOOKUP(AC103,$BJ$3:$BL$75,2,0),"Gatilho atingido","Gatilho não atingido")</f>
        <v>Gatilho não atingido</v>
      </c>
      <c r="AD107" s="47" t="str">
        <f t="shared" si="287"/>
        <v>Gatilho não atingido</v>
      </c>
      <c r="AE107" s="47" t="str">
        <f t="shared" ref="AE107:AF107" si="288">IF(AE106&gt;VLOOKUP(AE103,$BJ$3:$BL$75,2,0),"Gatilho atingido","Gatilho não atingido")</f>
        <v>Gatilho não atingido</v>
      </c>
      <c r="AF107" s="47" t="str">
        <f t="shared" si="288"/>
        <v>Gatilho não atingido</v>
      </c>
      <c r="AG107" s="47" t="str">
        <f t="shared" ref="AG107:AH107" si="289">IF(AG106&gt;VLOOKUP(AG103,$BJ$3:$BL$75,2,0),"Gatilho atingido","Gatilho não atingido")</f>
        <v>Gatilho não atingido</v>
      </c>
      <c r="AH107" s="47" t="str">
        <f t="shared" si="289"/>
        <v>Gatilho não atingido</v>
      </c>
      <c r="AI107" s="47" t="str">
        <f t="shared" ref="AI107:AJ107" si="290">IF(AI106&gt;VLOOKUP(AI103,$BJ$3:$BL$75,2,0),"Gatilho atingido","Gatilho não atingido")</f>
        <v>Gatilho não atingido</v>
      </c>
      <c r="AJ107" s="47" t="str">
        <f t="shared" si="290"/>
        <v>Gatilho não atingido</v>
      </c>
      <c r="AK107" s="47" t="str">
        <f t="shared" ref="AK107:AL107" si="291">IF(AK106&gt;VLOOKUP(AK103,$BJ$3:$BL$75,2,0),"Gatilho atingido","Gatilho não atingido")</f>
        <v>Gatilho não atingido</v>
      </c>
      <c r="AL107" s="47" t="str">
        <f t="shared" si="291"/>
        <v>Gatilho não atingido</v>
      </c>
      <c r="AM107" s="47" t="str">
        <f t="shared" ref="AM107" si="292">IF(AM106&gt;VLOOKUP(AM103,$BJ$3:$BL$75,2,0),"Gatilho atingido","Gatilho não atingido")</f>
        <v>Gatilho não atingido</v>
      </c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</row>
    <row r="108" spans="2:64" x14ac:dyDescent="0.25">
      <c r="F108" s="38" t="s">
        <v>139</v>
      </c>
      <c r="G108" s="47" t="s">
        <v>122</v>
      </c>
      <c r="H108" s="47" t="s">
        <v>122</v>
      </c>
      <c r="I108" s="47" t="s">
        <v>122</v>
      </c>
      <c r="J108" s="47" t="s">
        <v>122</v>
      </c>
      <c r="K108" s="47" t="s">
        <v>122</v>
      </c>
      <c r="L108" s="47" t="s">
        <v>122</v>
      </c>
      <c r="M108" s="47" t="s">
        <v>122</v>
      </c>
      <c r="N108" s="21" t="s">
        <v>122</v>
      </c>
      <c r="O108" s="21" t="s">
        <v>122</v>
      </c>
      <c r="P108" s="21" t="s">
        <v>122</v>
      </c>
      <c r="Q108" s="21" t="s">
        <v>122</v>
      </c>
      <c r="R108" s="47" t="e">
        <f t="shared" ref="R108:AB108" si="293">IF(R106&gt;VLOOKUP(R103,$BJ$3:$BL$75,3,0),"Gatilho atingido","Gatilho não atingido")</f>
        <v>#DIV/0!</v>
      </c>
      <c r="S108" s="47" t="e">
        <f t="shared" si="293"/>
        <v>#DIV/0!</v>
      </c>
      <c r="T108" s="47" t="e">
        <f t="shared" si="293"/>
        <v>#DIV/0!</v>
      </c>
      <c r="U108" s="47" t="str">
        <f t="shared" si="293"/>
        <v>Gatilho não atingido</v>
      </c>
      <c r="V108" s="47" t="str">
        <f t="shared" si="293"/>
        <v>Gatilho não atingido</v>
      </c>
      <c r="W108" s="47" t="str">
        <f t="shared" si="293"/>
        <v>Gatilho não atingido</v>
      </c>
      <c r="X108" s="47" t="str">
        <f t="shared" si="293"/>
        <v>Gatilho não atingido</v>
      </c>
      <c r="Y108" s="47" t="str">
        <f t="shared" si="293"/>
        <v>Gatilho não atingido</v>
      </c>
      <c r="Z108" s="47" t="str">
        <f t="shared" si="293"/>
        <v>Gatilho não atingido</v>
      </c>
      <c r="AA108" s="47" t="str">
        <f t="shared" si="293"/>
        <v>Gatilho não atingido</v>
      </c>
      <c r="AB108" s="47" t="str">
        <f t="shared" si="293"/>
        <v>Gatilho não atingido</v>
      </c>
      <c r="AC108" s="47" t="str">
        <f t="shared" ref="AC108:AD108" si="294">IF(AC106&gt;VLOOKUP(AC103,$BJ$3:$BL$75,3,0),"Gatilho atingido","Gatilho não atingido")</f>
        <v>Gatilho não atingido</v>
      </c>
      <c r="AD108" s="47" t="str">
        <f t="shared" si="294"/>
        <v>Gatilho não atingido</v>
      </c>
      <c r="AE108" s="47" t="str">
        <f t="shared" ref="AE108:AF108" si="295">IF(AE106&gt;VLOOKUP(AE103,$BJ$3:$BL$75,3,0),"Gatilho atingido","Gatilho não atingido")</f>
        <v>Gatilho não atingido</v>
      </c>
      <c r="AF108" s="47" t="str">
        <f t="shared" si="295"/>
        <v>Gatilho não atingido</v>
      </c>
      <c r="AG108" s="47" t="str">
        <f t="shared" ref="AG108:AH108" si="296">IF(AG106&gt;VLOOKUP(AG103,$BJ$3:$BL$75,3,0),"Gatilho atingido","Gatilho não atingido")</f>
        <v>Gatilho não atingido</v>
      </c>
      <c r="AH108" s="47" t="str">
        <f t="shared" si="296"/>
        <v>Gatilho não atingido</v>
      </c>
      <c r="AI108" s="47" t="str">
        <f t="shared" ref="AI108:AJ108" si="297">IF(AI106&gt;VLOOKUP(AI103,$BJ$3:$BL$75,3,0),"Gatilho atingido","Gatilho não atingido")</f>
        <v>Gatilho não atingido</v>
      </c>
      <c r="AJ108" s="47" t="str">
        <f t="shared" si="297"/>
        <v>Gatilho não atingido</v>
      </c>
      <c r="AK108" s="47" t="str">
        <f t="shared" ref="AK108:AL108" si="298">IF(AK106&gt;VLOOKUP(AK103,$BJ$3:$BL$75,3,0),"Gatilho atingido","Gatilho não atingido")</f>
        <v>Gatilho não atingido</v>
      </c>
      <c r="AL108" s="47" t="str">
        <f t="shared" si="298"/>
        <v>Gatilho não atingido</v>
      </c>
      <c r="AM108" s="47" t="str">
        <f t="shared" ref="AM108" si="299">IF(AM106&gt;VLOOKUP(AM103,$BJ$3:$BL$75,3,0),"Gatilho atingido","Gatilho não atingido")</f>
        <v>Gatilho não atingido</v>
      </c>
    </row>
    <row r="110" spans="2:64" x14ac:dyDescent="0.25">
      <c r="F110" s="13"/>
      <c r="G110" s="96" t="s">
        <v>116</v>
      </c>
      <c r="H110" s="96"/>
      <c r="I110" s="96"/>
      <c r="J110" s="96"/>
      <c r="K110" s="96"/>
      <c r="L110" s="96"/>
      <c r="M110" s="96"/>
      <c r="N110" s="96"/>
      <c r="O110" s="9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</row>
    <row r="111" spans="2:64" x14ac:dyDescent="0.25">
      <c r="F111" s="38" t="s">
        <v>182</v>
      </c>
      <c r="G111" s="39">
        <v>43770</v>
      </c>
      <c r="H111" s="39">
        <f t="shared" ref="H111" si="300">EDATE(G111,1)</f>
        <v>43800</v>
      </c>
      <c r="I111" s="39">
        <f t="shared" ref="I111" si="301">EDATE(H111,1)</f>
        <v>43831</v>
      </c>
      <c r="J111" s="39">
        <f t="shared" ref="J111" si="302">EDATE(I111,1)</f>
        <v>43862</v>
      </c>
      <c r="K111" s="39">
        <f t="shared" ref="K111" si="303">EDATE(J111,1)</f>
        <v>43891</v>
      </c>
      <c r="L111" s="39">
        <f t="shared" ref="L111" si="304">EDATE(K111,1)</f>
        <v>43922</v>
      </c>
      <c r="M111" s="39">
        <f t="shared" ref="M111" si="305">EDATE(L111,1)</f>
        <v>43952</v>
      </c>
      <c r="N111" s="39">
        <f t="shared" ref="N111" si="306">EDATE(M111,1)</f>
        <v>43983</v>
      </c>
      <c r="O111" s="39">
        <f t="shared" ref="O111" si="307">EDATE(N111,1)</f>
        <v>44013</v>
      </c>
      <c r="P111" s="39">
        <f t="shared" ref="P111" si="308">EDATE(O111,1)</f>
        <v>44044</v>
      </c>
      <c r="Q111" s="39">
        <f t="shared" ref="Q111" si="309">EDATE(P111,1)</f>
        <v>44075</v>
      </c>
      <c r="R111" s="39">
        <f t="shared" ref="R111" si="310">EDATE(Q111,1)</f>
        <v>44105</v>
      </c>
      <c r="S111" s="39">
        <f t="shared" ref="S111" si="311">EDATE(R111,1)</f>
        <v>44136</v>
      </c>
      <c r="T111" s="39">
        <f t="shared" ref="T111" si="312">EDATE(S111,1)</f>
        <v>44166</v>
      </c>
      <c r="U111" s="39">
        <f t="shared" ref="U111" si="313">EDATE(T111,1)</f>
        <v>44197</v>
      </c>
      <c r="V111" s="39">
        <f t="shared" ref="V111" si="314">EDATE(U111,1)</f>
        <v>44228</v>
      </c>
      <c r="W111" s="39">
        <f t="shared" ref="W111" si="315">EDATE(V111,1)</f>
        <v>44256</v>
      </c>
      <c r="X111" s="39">
        <f t="shared" ref="X111:AM111" si="316">EDATE(W111,1)</f>
        <v>44287</v>
      </c>
      <c r="Y111" s="39">
        <f t="shared" si="316"/>
        <v>44317</v>
      </c>
      <c r="Z111" s="39">
        <f t="shared" si="316"/>
        <v>44348</v>
      </c>
      <c r="AA111" s="39">
        <f t="shared" si="316"/>
        <v>44378</v>
      </c>
      <c r="AB111" s="39">
        <f t="shared" si="316"/>
        <v>44409</v>
      </c>
      <c r="AC111" s="39">
        <f t="shared" si="316"/>
        <v>44440</v>
      </c>
      <c r="AD111" s="39">
        <f t="shared" si="316"/>
        <v>44470</v>
      </c>
      <c r="AE111" s="39">
        <f t="shared" si="316"/>
        <v>44501</v>
      </c>
      <c r="AF111" s="39">
        <f t="shared" si="316"/>
        <v>44531</v>
      </c>
      <c r="AG111" s="39">
        <f t="shared" si="316"/>
        <v>44562</v>
      </c>
      <c r="AH111" s="39">
        <f t="shared" si="316"/>
        <v>44593</v>
      </c>
      <c r="AI111" s="39">
        <f t="shared" si="316"/>
        <v>44621</v>
      </c>
      <c r="AJ111" s="39">
        <f t="shared" si="316"/>
        <v>44652</v>
      </c>
      <c r="AK111" s="39">
        <f t="shared" si="316"/>
        <v>44682</v>
      </c>
      <c r="AL111" s="39">
        <f t="shared" si="316"/>
        <v>44713</v>
      </c>
      <c r="AM111" s="39">
        <f t="shared" si="316"/>
        <v>44743</v>
      </c>
    </row>
    <row r="112" spans="2:64" x14ac:dyDescent="0.25">
      <c r="F112" s="38" t="s">
        <v>130</v>
      </c>
      <c r="G112" s="51" t="s">
        <v>122</v>
      </c>
      <c r="H112" s="51" t="s">
        <v>122</v>
      </c>
      <c r="I112" s="51" t="s">
        <v>122</v>
      </c>
      <c r="J112" s="51" t="s">
        <v>122</v>
      </c>
      <c r="K112" s="51" t="s">
        <v>122</v>
      </c>
      <c r="L112" s="51" t="s">
        <v>122</v>
      </c>
      <c r="M112" s="51" t="s">
        <v>122</v>
      </c>
      <c r="N112" s="51" t="s">
        <v>122</v>
      </c>
      <c r="O112" s="51" t="s">
        <v>122</v>
      </c>
      <c r="P112" s="51" t="s">
        <v>122</v>
      </c>
      <c r="Q112" s="51" t="s">
        <v>122</v>
      </c>
      <c r="R112" s="51" t="s">
        <v>122</v>
      </c>
      <c r="S112" s="50">
        <v>1</v>
      </c>
      <c r="T112" s="50">
        <f t="shared" ref="T112" si="317">S112+1</f>
        <v>2</v>
      </c>
      <c r="U112" s="50">
        <f t="shared" ref="U112" si="318">T112+1</f>
        <v>3</v>
      </c>
      <c r="V112" s="50">
        <f t="shared" ref="V112" si="319">U112+1</f>
        <v>4</v>
      </c>
      <c r="W112" s="50">
        <f t="shared" ref="W112" si="320">V112+1</f>
        <v>5</v>
      </c>
      <c r="X112" s="50">
        <f t="shared" ref="X112:AM112" si="321">W112+1</f>
        <v>6</v>
      </c>
      <c r="Y112" s="50">
        <f t="shared" si="321"/>
        <v>7</v>
      </c>
      <c r="Z112" s="50">
        <f t="shared" si="321"/>
        <v>8</v>
      </c>
      <c r="AA112" s="50">
        <f t="shared" si="321"/>
        <v>9</v>
      </c>
      <c r="AB112" s="50">
        <f t="shared" si="321"/>
        <v>10</v>
      </c>
      <c r="AC112" s="50">
        <f t="shared" si="321"/>
        <v>11</v>
      </c>
      <c r="AD112" s="50">
        <f t="shared" si="321"/>
        <v>12</v>
      </c>
      <c r="AE112" s="50">
        <f t="shared" si="321"/>
        <v>13</v>
      </c>
      <c r="AF112" s="50">
        <f t="shared" si="321"/>
        <v>14</v>
      </c>
      <c r="AG112" s="50">
        <f t="shared" si="321"/>
        <v>15</v>
      </c>
      <c r="AH112" s="50">
        <f t="shared" si="321"/>
        <v>16</v>
      </c>
      <c r="AI112" s="50">
        <f t="shared" si="321"/>
        <v>17</v>
      </c>
      <c r="AJ112" s="50">
        <f t="shared" si="321"/>
        <v>18</v>
      </c>
      <c r="AK112" s="50">
        <f t="shared" si="321"/>
        <v>19</v>
      </c>
      <c r="AL112" s="50">
        <f t="shared" si="321"/>
        <v>20</v>
      </c>
      <c r="AM112" s="50">
        <f t="shared" si="321"/>
        <v>21</v>
      </c>
      <c r="BK112" s="68"/>
      <c r="BL112" s="68"/>
    </row>
    <row r="113" spans="2:64" x14ac:dyDescent="0.25">
      <c r="F113" s="38" t="s">
        <v>60</v>
      </c>
      <c r="G113" s="21" t="s">
        <v>122</v>
      </c>
      <c r="H113" s="21" t="s">
        <v>122</v>
      </c>
      <c r="I113" s="21" t="s">
        <v>122</v>
      </c>
      <c r="J113" s="21" t="s">
        <v>122</v>
      </c>
      <c r="K113" s="21" t="s">
        <v>122</v>
      </c>
      <c r="L113" s="21" t="s">
        <v>122</v>
      </c>
      <c r="M113" s="21" t="s">
        <v>122</v>
      </c>
      <c r="N113" s="21" t="s">
        <v>122</v>
      </c>
      <c r="O113" s="21" t="s">
        <v>122</v>
      </c>
      <c r="P113" s="21" t="s">
        <v>122</v>
      </c>
      <c r="Q113" s="21" t="s">
        <v>122</v>
      </c>
      <c r="R113" s="21" t="s">
        <v>122</v>
      </c>
      <c r="S113" s="21">
        <v>0</v>
      </c>
      <c r="T113" s="21">
        <v>0</v>
      </c>
      <c r="U113" s="21">
        <v>52123.426245999995</v>
      </c>
      <c r="V113" s="21">
        <v>52701.587291999997</v>
      </c>
      <c r="W113" s="21">
        <v>180757.41456</v>
      </c>
      <c r="X113" s="21">
        <v>106821.85808200001</v>
      </c>
      <c r="Y113" s="21">
        <v>182476.84161400003</v>
      </c>
      <c r="Z113" s="21">
        <v>197082.93403900001</v>
      </c>
      <c r="AA113" s="21">
        <v>288890.27223</v>
      </c>
      <c r="AB113" s="21">
        <v>363213.08540999994</v>
      </c>
      <c r="AC113" s="21">
        <v>477937.50206600002</v>
      </c>
      <c r="AD113" s="21">
        <v>569266.93761899997</v>
      </c>
      <c r="AE113" s="21">
        <v>560546.91829300008</v>
      </c>
      <c r="AF113" s="21">
        <v>641458.82313800009</v>
      </c>
      <c r="AG113" s="21">
        <v>749909.22810199996</v>
      </c>
      <c r="AH113" s="21">
        <v>753246.25899600005</v>
      </c>
      <c r="AI113" s="21">
        <v>771007.5295510001</v>
      </c>
      <c r="AJ113" s="21">
        <v>823356.93940500007</v>
      </c>
      <c r="AK113" s="21">
        <v>828542.73824599991</v>
      </c>
      <c r="AL113" s="21">
        <v>868439.73728399992</v>
      </c>
      <c r="AM113" s="21">
        <f>SUM('Capa Final'!$O$37:$O$38)+SUM('Capa Final'!$O$46:$O$47)</f>
        <v>893237.83173500001</v>
      </c>
      <c r="AN113" s="46"/>
    </row>
    <row r="114" spans="2:64" x14ac:dyDescent="0.25">
      <c r="F114" s="38" t="s">
        <v>62</v>
      </c>
      <c r="G114" s="21" t="s">
        <v>122</v>
      </c>
      <c r="H114" s="21" t="s">
        <v>122</v>
      </c>
      <c r="I114" s="21" t="s">
        <v>122</v>
      </c>
      <c r="J114" s="21" t="s">
        <v>122</v>
      </c>
      <c r="K114" s="21" t="s">
        <v>122</v>
      </c>
      <c r="L114" s="21" t="s">
        <v>122</v>
      </c>
      <c r="M114" s="21" t="s">
        <v>122</v>
      </c>
      <c r="N114" s="21" t="s">
        <v>122</v>
      </c>
      <c r="O114" s="21" t="s">
        <v>122</v>
      </c>
      <c r="P114" s="21" t="s">
        <v>122</v>
      </c>
      <c r="Q114" s="21" t="s">
        <v>122</v>
      </c>
      <c r="R114" s="21" t="s">
        <v>122</v>
      </c>
      <c r="S114" s="21">
        <v>0</v>
      </c>
      <c r="T114" s="21">
        <v>0</v>
      </c>
      <c r="U114" s="21">
        <v>52123.426245999995</v>
      </c>
      <c r="V114" s="21">
        <v>0</v>
      </c>
      <c r="W114" s="21">
        <v>127351.27396999999</v>
      </c>
      <c r="X114" s="21">
        <v>23615.972233000004</v>
      </c>
      <c r="Y114" s="21">
        <v>61462.495115000012</v>
      </c>
      <c r="Z114" s="21">
        <v>12878.8</v>
      </c>
      <c r="AA114" s="21">
        <v>111254.056144</v>
      </c>
      <c r="AB114" s="21">
        <v>72333.159041999985</v>
      </c>
      <c r="AC114" s="21">
        <v>122261.78166899999</v>
      </c>
      <c r="AD114" s="21">
        <v>50824.181031</v>
      </c>
      <c r="AE114" s="21">
        <v>2276.2385979999999</v>
      </c>
      <c r="AF114" s="21">
        <v>44975.873957000003</v>
      </c>
      <c r="AG114" s="21">
        <v>104740.10860499997</v>
      </c>
      <c r="AH114" s="21">
        <v>0</v>
      </c>
      <c r="AI114" s="21">
        <v>14224.044490999999</v>
      </c>
      <c r="AJ114" s="21">
        <v>49264.855197999997</v>
      </c>
      <c r="AK114" s="21">
        <v>1608.0338000000022</v>
      </c>
      <c r="AL114" s="21">
        <v>0</v>
      </c>
      <c r="AM114" s="21">
        <f>'Capa Final'!$O$37+'Capa Final'!$O$46</f>
        <v>21464.324348000002</v>
      </c>
      <c r="AN114" s="46"/>
    </row>
    <row r="115" spans="2:64" x14ac:dyDescent="0.25">
      <c r="F115" s="38" t="s">
        <v>90</v>
      </c>
      <c r="G115" s="21" t="s">
        <v>122</v>
      </c>
      <c r="H115" s="21" t="s">
        <v>122</v>
      </c>
      <c r="I115" s="21" t="s">
        <v>122</v>
      </c>
      <c r="J115" s="21" t="s">
        <v>122</v>
      </c>
      <c r="K115" s="21" t="s">
        <v>122</v>
      </c>
      <c r="L115" s="21" t="s">
        <v>122</v>
      </c>
      <c r="M115" s="21" t="s">
        <v>122</v>
      </c>
      <c r="N115" s="21" t="s">
        <v>122</v>
      </c>
      <c r="O115" s="21" t="s">
        <v>122</v>
      </c>
      <c r="P115" s="47" t="s">
        <v>122</v>
      </c>
      <c r="Q115" s="47" t="s">
        <v>122</v>
      </c>
      <c r="R115" s="47" t="s">
        <v>122</v>
      </c>
      <c r="S115" s="47" t="e">
        <v>#DIV/0!</v>
      </c>
      <c r="T115" s="47" t="e">
        <v>#DIV/0!</v>
      </c>
      <c r="U115" s="47">
        <f t="shared" ref="U115:Z115" si="322">U113/$B$16</f>
        <v>2.0143336872226751E-3</v>
      </c>
      <c r="V115" s="47">
        <f t="shared" si="322"/>
        <v>2.0366769857253723E-3</v>
      </c>
      <c r="W115" s="47">
        <f t="shared" si="322"/>
        <v>6.9854530982875352E-3</v>
      </c>
      <c r="X115" s="47">
        <f t="shared" si="322"/>
        <v>4.128179645189866E-3</v>
      </c>
      <c r="Y115" s="47">
        <f t="shared" si="322"/>
        <v>7.0519011445316186E-3</v>
      </c>
      <c r="Z115" s="47">
        <f t="shared" si="322"/>
        <v>7.6163602779644145E-3</v>
      </c>
      <c r="AA115" s="47">
        <f t="shared" ref="AA115:AB115" si="323">AA113/$B$16</f>
        <v>1.1164296923180017E-2</v>
      </c>
      <c r="AB115" s="47">
        <f t="shared" si="323"/>
        <v>1.4036536088945147E-2</v>
      </c>
      <c r="AC115" s="47">
        <f t="shared" ref="AC115:AD115" si="324">AC113/$B$16</f>
        <v>1.8470113730723551E-2</v>
      </c>
      <c r="AD115" s="47">
        <f t="shared" si="324"/>
        <v>2.199958160954623E-2</v>
      </c>
      <c r="AE115" s="47">
        <f t="shared" ref="AE115:AF115" si="325">AE113/$B$16</f>
        <v>2.1662592467683317E-2</v>
      </c>
      <c r="AF115" s="47">
        <f t="shared" si="325"/>
        <v>2.4789470099583939E-2</v>
      </c>
      <c r="AG115" s="47">
        <f t="shared" ref="AG115:AH115" si="326">AG113/$B$16</f>
        <v>2.8980585685134893E-2</v>
      </c>
      <c r="AH115" s="47">
        <f t="shared" si="326"/>
        <v>2.9109546772868509E-2</v>
      </c>
      <c r="AI115" s="47">
        <f t="shared" ref="AI115:AJ115" si="327">AI113/$B$16</f>
        <v>2.9795939210655702E-2</v>
      </c>
      <c r="AJ115" s="47">
        <f t="shared" si="327"/>
        <v>3.1819006137942182E-2</v>
      </c>
      <c r="AK115" s="47">
        <f t="shared" ref="AK115:AL115" si="328">AK113/$B$16</f>
        <v>3.2019413709986393E-2</v>
      </c>
      <c r="AL115" s="47">
        <f t="shared" si="328"/>
        <v>3.3561251516312514E-2</v>
      </c>
      <c r="AM115" s="47">
        <f t="shared" ref="AM115" si="329">AM113/$B$16</f>
        <v>3.4519585237427264E-2</v>
      </c>
    </row>
    <row r="116" spans="2:64" x14ac:dyDescent="0.25">
      <c r="F116" s="38" t="s">
        <v>134</v>
      </c>
      <c r="G116" s="47" t="s">
        <v>122</v>
      </c>
      <c r="H116" s="47" t="s">
        <v>122</v>
      </c>
      <c r="I116" s="47" t="s">
        <v>122</v>
      </c>
      <c r="J116" s="47" t="s">
        <v>122</v>
      </c>
      <c r="K116" s="47" t="s">
        <v>122</v>
      </c>
      <c r="L116" s="47" t="s">
        <v>122</v>
      </c>
      <c r="M116" s="47" t="s">
        <v>122</v>
      </c>
      <c r="N116" s="21" t="s">
        <v>122</v>
      </c>
      <c r="O116" s="21" t="s">
        <v>122</v>
      </c>
      <c r="P116" s="21" t="s">
        <v>122</v>
      </c>
      <c r="Q116" s="21" t="s">
        <v>122</v>
      </c>
      <c r="R116" s="47" t="s">
        <v>122</v>
      </c>
      <c r="S116" s="47" t="e">
        <f t="shared" ref="S116:AB116" si="330">IF(S115&gt;VLOOKUP(S112,$BJ$3:$BL$75,2,0),"Gatilho atingido","Gatilho não atingido")</f>
        <v>#DIV/0!</v>
      </c>
      <c r="T116" s="47" t="e">
        <f t="shared" si="330"/>
        <v>#DIV/0!</v>
      </c>
      <c r="U116" s="47" t="str">
        <f t="shared" si="330"/>
        <v>Gatilho não atingido</v>
      </c>
      <c r="V116" s="47" t="str">
        <f t="shared" si="330"/>
        <v>Gatilho não atingido</v>
      </c>
      <c r="W116" s="47" t="str">
        <f t="shared" si="330"/>
        <v>Gatilho não atingido</v>
      </c>
      <c r="X116" s="47" t="str">
        <f t="shared" si="330"/>
        <v>Gatilho não atingido</v>
      </c>
      <c r="Y116" s="47" t="str">
        <f t="shared" si="330"/>
        <v>Gatilho não atingido</v>
      </c>
      <c r="Z116" s="47" t="str">
        <f t="shared" si="330"/>
        <v>Gatilho não atingido</v>
      </c>
      <c r="AA116" s="47" t="str">
        <f t="shared" si="330"/>
        <v>Gatilho não atingido</v>
      </c>
      <c r="AB116" s="47" t="str">
        <f t="shared" si="330"/>
        <v>Gatilho não atingido</v>
      </c>
      <c r="AC116" s="47" t="str">
        <f t="shared" ref="AC116:AD116" si="331">IF(AC115&gt;VLOOKUP(AC112,$BJ$3:$BL$75,2,0),"Gatilho atingido","Gatilho não atingido")</f>
        <v>Gatilho não atingido</v>
      </c>
      <c r="AD116" s="47" t="str">
        <f t="shared" si="331"/>
        <v>Gatilho não atingido</v>
      </c>
      <c r="AE116" s="47" t="str">
        <f t="shared" ref="AE116:AF116" si="332">IF(AE115&gt;VLOOKUP(AE112,$BJ$3:$BL$75,2,0),"Gatilho atingido","Gatilho não atingido")</f>
        <v>Gatilho não atingido</v>
      </c>
      <c r="AF116" s="47" t="str">
        <f t="shared" si="332"/>
        <v>Gatilho não atingido</v>
      </c>
      <c r="AG116" s="47" t="str">
        <f t="shared" ref="AG116:AH116" si="333">IF(AG115&gt;VLOOKUP(AG112,$BJ$3:$BL$75,2,0),"Gatilho atingido","Gatilho não atingido")</f>
        <v>Gatilho não atingido</v>
      </c>
      <c r="AH116" s="47" t="str">
        <f t="shared" si="333"/>
        <v>Gatilho não atingido</v>
      </c>
      <c r="AI116" s="47" t="str">
        <f t="shared" ref="AI116:AJ116" si="334">IF(AI115&gt;VLOOKUP(AI112,$BJ$3:$BL$75,2,0),"Gatilho atingido","Gatilho não atingido")</f>
        <v>Gatilho não atingido</v>
      </c>
      <c r="AJ116" s="47" t="str">
        <f t="shared" si="334"/>
        <v>Gatilho não atingido</v>
      </c>
      <c r="AK116" s="47" t="str">
        <f t="shared" ref="AK116:AL116" si="335">IF(AK115&gt;VLOOKUP(AK112,$BJ$3:$BL$75,2,0),"Gatilho atingido","Gatilho não atingido")</f>
        <v>Gatilho não atingido</v>
      </c>
      <c r="AL116" s="47" t="str">
        <f t="shared" si="335"/>
        <v>Gatilho não atingido</v>
      </c>
      <c r="AM116" s="47" t="str">
        <f t="shared" ref="AM116" si="336">IF(AM115&gt;VLOOKUP(AM112,$BJ$3:$BL$75,2,0),"Gatilho atingido","Gatilho não atingido")</f>
        <v>Gatilho não atingido</v>
      </c>
    </row>
    <row r="117" spans="2:64" x14ac:dyDescent="0.25">
      <c r="F117" s="38" t="s">
        <v>139</v>
      </c>
      <c r="G117" s="47" t="s">
        <v>122</v>
      </c>
      <c r="H117" s="47" t="s">
        <v>122</v>
      </c>
      <c r="I117" s="47" t="s">
        <v>122</v>
      </c>
      <c r="J117" s="47" t="s">
        <v>122</v>
      </c>
      <c r="K117" s="47" t="s">
        <v>122</v>
      </c>
      <c r="L117" s="47" t="s">
        <v>122</v>
      </c>
      <c r="M117" s="47" t="s">
        <v>122</v>
      </c>
      <c r="N117" s="21" t="s">
        <v>122</v>
      </c>
      <c r="O117" s="21" t="s">
        <v>122</v>
      </c>
      <c r="P117" s="21" t="s">
        <v>122</v>
      </c>
      <c r="Q117" s="21" t="s">
        <v>122</v>
      </c>
      <c r="R117" s="47" t="s">
        <v>122</v>
      </c>
      <c r="S117" s="47" t="e">
        <f t="shared" ref="S117:AB117" si="337">IF(S115&gt;VLOOKUP(S112,$BJ$3:$BL$75,3,0),"Gatilho atingido","Gatilho não atingido")</f>
        <v>#DIV/0!</v>
      </c>
      <c r="T117" s="47" t="e">
        <f t="shared" si="337"/>
        <v>#DIV/0!</v>
      </c>
      <c r="U117" s="47" t="str">
        <f t="shared" si="337"/>
        <v>Gatilho não atingido</v>
      </c>
      <c r="V117" s="47" t="str">
        <f t="shared" si="337"/>
        <v>Gatilho não atingido</v>
      </c>
      <c r="W117" s="47" t="str">
        <f t="shared" si="337"/>
        <v>Gatilho não atingido</v>
      </c>
      <c r="X117" s="47" t="str">
        <f t="shared" si="337"/>
        <v>Gatilho não atingido</v>
      </c>
      <c r="Y117" s="47" t="str">
        <f t="shared" si="337"/>
        <v>Gatilho não atingido</v>
      </c>
      <c r="Z117" s="47" t="str">
        <f t="shared" si="337"/>
        <v>Gatilho não atingido</v>
      </c>
      <c r="AA117" s="47" t="str">
        <f t="shared" si="337"/>
        <v>Gatilho não atingido</v>
      </c>
      <c r="AB117" s="47" t="str">
        <f t="shared" si="337"/>
        <v>Gatilho não atingido</v>
      </c>
      <c r="AC117" s="47" t="str">
        <f t="shared" ref="AC117:AD117" si="338">IF(AC115&gt;VLOOKUP(AC112,$BJ$3:$BL$75,3,0),"Gatilho atingido","Gatilho não atingido")</f>
        <v>Gatilho não atingido</v>
      </c>
      <c r="AD117" s="47" t="str">
        <f t="shared" si="338"/>
        <v>Gatilho não atingido</v>
      </c>
      <c r="AE117" s="47" t="str">
        <f t="shared" ref="AE117:AF117" si="339">IF(AE115&gt;VLOOKUP(AE112,$BJ$3:$BL$75,3,0),"Gatilho atingido","Gatilho não atingido")</f>
        <v>Gatilho não atingido</v>
      </c>
      <c r="AF117" s="47" t="str">
        <f t="shared" si="339"/>
        <v>Gatilho não atingido</v>
      </c>
      <c r="AG117" s="47" t="str">
        <f t="shared" ref="AG117:AH117" si="340">IF(AG115&gt;VLOOKUP(AG112,$BJ$3:$BL$75,3,0),"Gatilho atingido","Gatilho não atingido")</f>
        <v>Gatilho não atingido</v>
      </c>
      <c r="AH117" s="47" t="str">
        <f t="shared" si="340"/>
        <v>Gatilho não atingido</v>
      </c>
      <c r="AI117" s="47" t="str">
        <f t="shared" ref="AI117:AJ117" si="341">IF(AI115&gt;VLOOKUP(AI112,$BJ$3:$BL$75,3,0),"Gatilho atingido","Gatilho não atingido")</f>
        <v>Gatilho não atingido</v>
      </c>
      <c r="AJ117" s="47" t="str">
        <f t="shared" si="341"/>
        <v>Gatilho não atingido</v>
      </c>
      <c r="AK117" s="47" t="str">
        <f t="shared" ref="AK117:AL117" si="342">IF(AK115&gt;VLOOKUP(AK112,$BJ$3:$BL$75,3,0),"Gatilho atingido","Gatilho não atingido")</f>
        <v>Gatilho não atingido</v>
      </c>
      <c r="AL117" s="47" t="str">
        <f t="shared" si="342"/>
        <v>Gatilho não atingido</v>
      </c>
      <c r="AM117" s="47" t="str">
        <f t="shared" ref="AM117" si="343">IF(AM115&gt;VLOOKUP(AM112,$BJ$3:$BL$75,3,0),"Gatilho atingido","Gatilho não atingido")</f>
        <v>Gatilho não atingido</v>
      </c>
    </row>
    <row r="118" spans="2:64" x14ac:dyDescent="0.25">
      <c r="B118" s="43"/>
      <c r="C118" s="78"/>
      <c r="D118" s="43"/>
      <c r="E118" s="44"/>
      <c r="AN118" s="46"/>
    </row>
    <row r="119" spans="2:64" x14ac:dyDescent="0.25"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</row>
    <row r="124" spans="2:64" x14ac:dyDescent="0.25">
      <c r="BK124" s="68"/>
      <c r="BL124" s="68"/>
    </row>
    <row r="130" spans="2:64" x14ac:dyDescent="0.25">
      <c r="B130" s="43"/>
      <c r="C130" s="78"/>
      <c r="D130" s="43"/>
      <c r="E130" s="44"/>
      <c r="AN130" s="46"/>
    </row>
    <row r="131" spans="2:64" x14ac:dyDescent="0.25"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6" spans="2:64" x14ac:dyDescent="0.25">
      <c r="BK136" s="68"/>
      <c r="BL136" s="68"/>
    </row>
    <row r="142" spans="2:64" x14ac:dyDescent="0.25">
      <c r="B142" s="43"/>
      <c r="C142" s="78"/>
      <c r="D142" s="43"/>
      <c r="E142" s="44"/>
      <c r="AN142" s="46"/>
    </row>
    <row r="143" spans="2:64" x14ac:dyDescent="0.25"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</row>
  </sheetData>
  <mergeCells count="14">
    <mergeCell ref="G110:O110"/>
    <mergeCell ref="G38:O38"/>
    <mergeCell ref="G47:O47"/>
    <mergeCell ref="G56:O56"/>
    <mergeCell ref="BJ2:BL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O9">
    <cfRule type="containsText" dxfId="690" priority="816" operator="containsText" text="Gatilho atingido">
      <formula>NOT(ISERROR(SEARCH("Gatilho atingido",H8)))</formula>
    </cfRule>
    <cfRule type="containsText" dxfId="689" priority="817" operator="containsText" text="Gatilho não atingido">
      <formula>NOT(ISERROR(SEARCH("Gatilho não atingido",H8)))</formula>
    </cfRule>
  </conditionalFormatting>
  <conditionalFormatting sqref="I17:O18">
    <cfRule type="containsText" dxfId="688" priority="814" operator="containsText" text="Gatilho atingido">
      <formula>NOT(ISERROR(SEARCH("Gatilho atingido",I17)))</formula>
    </cfRule>
    <cfRule type="containsText" dxfId="687" priority="815" operator="containsText" text="Gatilho não atingido">
      <formula>NOT(ISERROR(SEARCH("Gatilho não atingido",I17)))</formula>
    </cfRule>
  </conditionalFormatting>
  <conditionalFormatting sqref="J26:O27">
    <cfRule type="containsText" dxfId="686" priority="812" operator="containsText" text="Gatilho atingido">
      <formula>NOT(ISERROR(SEARCH("Gatilho atingido",J26)))</formula>
    </cfRule>
    <cfRule type="containsText" dxfId="685" priority="813" operator="containsText" text="Gatilho não atingido">
      <formula>NOT(ISERROR(SEARCH("Gatilho não atingido",J26)))</formula>
    </cfRule>
  </conditionalFormatting>
  <conditionalFormatting sqref="K35:O36">
    <cfRule type="containsText" dxfId="684" priority="810" operator="containsText" text="Gatilho atingido">
      <formula>NOT(ISERROR(SEARCH("Gatilho atingido",K35)))</formula>
    </cfRule>
    <cfRule type="containsText" dxfId="683" priority="811" operator="containsText" text="Gatilho não atingido">
      <formula>NOT(ISERROR(SEARCH("Gatilho não atingido",K35)))</formula>
    </cfRule>
  </conditionalFormatting>
  <conditionalFormatting sqref="L44:O45">
    <cfRule type="containsText" dxfId="682" priority="808" operator="containsText" text="Gatilho atingido">
      <formula>NOT(ISERROR(SEARCH("Gatilho atingido",L44)))</formula>
    </cfRule>
    <cfRule type="containsText" dxfId="681" priority="809" operator="containsText" text="Gatilho não atingido">
      <formula>NOT(ISERROR(SEARCH("Gatilho não atingido",L44)))</formula>
    </cfRule>
  </conditionalFormatting>
  <conditionalFormatting sqref="M53:O54">
    <cfRule type="containsText" dxfId="680" priority="806" operator="containsText" text="Gatilho atingido">
      <formula>NOT(ISERROR(SEARCH("Gatilho atingido",M53)))</formula>
    </cfRule>
    <cfRule type="containsText" dxfId="679" priority="807" operator="containsText" text="Gatilho não atingido">
      <formula>NOT(ISERROR(SEARCH("Gatilho não atingido",M53)))</formula>
    </cfRule>
  </conditionalFormatting>
  <conditionalFormatting sqref="N62:O63">
    <cfRule type="containsText" dxfId="678" priority="804" operator="containsText" text="Gatilho atingido">
      <formula>NOT(ISERROR(SEARCH("Gatilho atingido",N62)))</formula>
    </cfRule>
    <cfRule type="containsText" dxfId="677" priority="805" operator="containsText" text="Gatilho não atingido">
      <formula>NOT(ISERROR(SEARCH("Gatilho não atingido",N62)))</formula>
    </cfRule>
  </conditionalFormatting>
  <conditionalFormatting sqref="O71:O72">
    <cfRule type="containsText" dxfId="676" priority="802" operator="containsText" text="Gatilho atingido">
      <formula>NOT(ISERROR(SEARCH("Gatilho atingido",O71)))</formula>
    </cfRule>
    <cfRule type="containsText" dxfId="675" priority="803" operator="containsText" text="Gatilho não atingido">
      <formula>NOT(ISERROR(SEARCH("Gatilho não atingido",O71)))</formula>
    </cfRule>
  </conditionalFormatting>
  <conditionalFormatting sqref="P8:P9">
    <cfRule type="containsText" dxfId="674" priority="798" operator="containsText" text="Gatilho atingido">
      <formula>NOT(ISERROR(SEARCH("Gatilho atingido",P8)))</formula>
    </cfRule>
    <cfRule type="containsText" dxfId="673" priority="799" operator="containsText" text="Gatilho não atingido">
      <formula>NOT(ISERROR(SEARCH("Gatilho não atingido",P8)))</formula>
    </cfRule>
  </conditionalFormatting>
  <conditionalFormatting sqref="P17:P18">
    <cfRule type="containsText" dxfId="672" priority="796" operator="containsText" text="Gatilho atingido">
      <formula>NOT(ISERROR(SEARCH("Gatilho atingido",P17)))</formula>
    </cfRule>
    <cfRule type="containsText" dxfId="671" priority="797" operator="containsText" text="Gatilho não atingido">
      <formula>NOT(ISERROR(SEARCH("Gatilho não atingido",P17)))</formula>
    </cfRule>
  </conditionalFormatting>
  <conditionalFormatting sqref="P26:P27">
    <cfRule type="containsText" dxfId="670" priority="794" operator="containsText" text="Gatilho atingido">
      <formula>NOT(ISERROR(SEARCH("Gatilho atingido",P26)))</formula>
    </cfRule>
    <cfRule type="containsText" dxfId="669" priority="795" operator="containsText" text="Gatilho não atingido">
      <formula>NOT(ISERROR(SEARCH("Gatilho não atingido",P26)))</formula>
    </cfRule>
  </conditionalFormatting>
  <conditionalFormatting sqref="P35:P36">
    <cfRule type="containsText" dxfId="668" priority="792" operator="containsText" text="Gatilho atingido">
      <formula>NOT(ISERROR(SEARCH("Gatilho atingido",P35)))</formula>
    </cfRule>
    <cfRule type="containsText" dxfId="667" priority="793" operator="containsText" text="Gatilho não atingido">
      <formula>NOT(ISERROR(SEARCH("Gatilho não atingido",P35)))</formula>
    </cfRule>
  </conditionalFormatting>
  <conditionalFormatting sqref="P44:P45">
    <cfRule type="containsText" dxfId="666" priority="790" operator="containsText" text="Gatilho atingido">
      <formula>NOT(ISERROR(SEARCH("Gatilho atingido",P44)))</formula>
    </cfRule>
    <cfRule type="containsText" dxfId="665" priority="791" operator="containsText" text="Gatilho não atingido">
      <formula>NOT(ISERROR(SEARCH("Gatilho não atingido",P44)))</formula>
    </cfRule>
  </conditionalFormatting>
  <conditionalFormatting sqref="P53:P54">
    <cfRule type="containsText" dxfId="664" priority="788" operator="containsText" text="Gatilho atingido">
      <formula>NOT(ISERROR(SEARCH("Gatilho atingido",P53)))</formula>
    </cfRule>
    <cfRule type="containsText" dxfId="663" priority="789" operator="containsText" text="Gatilho não atingido">
      <formula>NOT(ISERROR(SEARCH("Gatilho não atingido",P53)))</formula>
    </cfRule>
  </conditionalFormatting>
  <conditionalFormatting sqref="P62:P63">
    <cfRule type="containsText" dxfId="662" priority="786" operator="containsText" text="Gatilho atingido">
      <formula>NOT(ISERROR(SEARCH("Gatilho atingido",P62)))</formula>
    </cfRule>
    <cfRule type="containsText" dxfId="661" priority="787" operator="containsText" text="Gatilho não atingido">
      <formula>NOT(ISERROR(SEARCH("Gatilho não atingido",P62)))</formula>
    </cfRule>
  </conditionalFormatting>
  <conditionalFormatting sqref="P71:P72">
    <cfRule type="containsText" dxfId="660" priority="784" operator="containsText" text="Gatilho atingido">
      <formula>NOT(ISERROR(SEARCH("Gatilho atingido",P71)))</formula>
    </cfRule>
    <cfRule type="containsText" dxfId="659" priority="785" operator="containsText" text="Gatilho não atingido">
      <formula>NOT(ISERROR(SEARCH("Gatilho não atingido",P71)))</formula>
    </cfRule>
  </conditionalFormatting>
  <conditionalFormatting sqref="P80:P81">
    <cfRule type="containsText" dxfId="658" priority="782" operator="containsText" text="Gatilho atingido">
      <formula>NOT(ISERROR(SEARCH("Gatilho atingido",P80)))</formula>
    </cfRule>
    <cfRule type="containsText" dxfId="657" priority="783" operator="containsText" text="Gatilho não atingido">
      <formula>NOT(ISERROR(SEARCH("Gatilho não atingido",P80)))</formula>
    </cfRule>
  </conditionalFormatting>
  <conditionalFormatting sqref="Q8:Q9">
    <cfRule type="containsText" dxfId="656" priority="778" operator="containsText" text="Gatilho atingido">
      <formula>NOT(ISERROR(SEARCH("Gatilho atingido",Q8)))</formula>
    </cfRule>
    <cfRule type="containsText" dxfId="655" priority="779" operator="containsText" text="Gatilho não atingido">
      <formula>NOT(ISERROR(SEARCH("Gatilho não atingido",Q8)))</formula>
    </cfRule>
  </conditionalFormatting>
  <conditionalFormatting sqref="Q17:Q18">
    <cfRule type="containsText" dxfId="654" priority="776" operator="containsText" text="Gatilho atingido">
      <formula>NOT(ISERROR(SEARCH("Gatilho atingido",Q17)))</formula>
    </cfRule>
    <cfRule type="containsText" dxfId="653" priority="777" operator="containsText" text="Gatilho não atingido">
      <formula>NOT(ISERROR(SEARCH("Gatilho não atingido",Q17)))</formula>
    </cfRule>
  </conditionalFormatting>
  <conditionalFormatting sqref="Q26:Q27">
    <cfRule type="containsText" dxfId="652" priority="774" operator="containsText" text="Gatilho atingido">
      <formula>NOT(ISERROR(SEARCH("Gatilho atingido",Q26)))</formula>
    </cfRule>
    <cfRule type="containsText" dxfId="651" priority="775" operator="containsText" text="Gatilho não atingido">
      <formula>NOT(ISERROR(SEARCH("Gatilho não atingido",Q26)))</formula>
    </cfRule>
  </conditionalFormatting>
  <conditionalFormatting sqref="Q35:Q36">
    <cfRule type="containsText" dxfId="650" priority="772" operator="containsText" text="Gatilho atingido">
      <formula>NOT(ISERROR(SEARCH("Gatilho atingido",Q35)))</formula>
    </cfRule>
    <cfRule type="containsText" dxfId="649" priority="773" operator="containsText" text="Gatilho não atingido">
      <formula>NOT(ISERROR(SEARCH("Gatilho não atingido",Q35)))</formula>
    </cfRule>
  </conditionalFormatting>
  <conditionalFormatting sqref="Q44:Q45">
    <cfRule type="containsText" dxfId="648" priority="770" operator="containsText" text="Gatilho atingido">
      <formula>NOT(ISERROR(SEARCH("Gatilho atingido",Q44)))</formula>
    </cfRule>
    <cfRule type="containsText" dxfId="647" priority="771" operator="containsText" text="Gatilho não atingido">
      <formula>NOT(ISERROR(SEARCH("Gatilho não atingido",Q44)))</formula>
    </cfRule>
  </conditionalFormatting>
  <conditionalFormatting sqref="Q53:Q54">
    <cfRule type="containsText" dxfId="646" priority="768" operator="containsText" text="Gatilho atingido">
      <formula>NOT(ISERROR(SEARCH("Gatilho atingido",Q53)))</formula>
    </cfRule>
    <cfRule type="containsText" dxfId="645" priority="769" operator="containsText" text="Gatilho não atingido">
      <formula>NOT(ISERROR(SEARCH("Gatilho não atingido",Q53)))</formula>
    </cfRule>
  </conditionalFormatting>
  <conditionalFormatting sqref="Q62:Q63">
    <cfRule type="containsText" dxfId="644" priority="766" operator="containsText" text="Gatilho atingido">
      <formula>NOT(ISERROR(SEARCH("Gatilho atingido",Q62)))</formula>
    </cfRule>
    <cfRule type="containsText" dxfId="643" priority="767" operator="containsText" text="Gatilho não atingido">
      <formula>NOT(ISERROR(SEARCH("Gatilho não atingido",Q62)))</formula>
    </cfRule>
  </conditionalFormatting>
  <conditionalFormatting sqref="Q71:Q72">
    <cfRule type="containsText" dxfId="642" priority="764" operator="containsText" text="Gatilho atingido">
      <formula>NOT(ISERROR(SEARCH("Gatilho atingido",Q71)))</formula>
    </cfRule>
    <cfRule type="containsText" dxfId="641" priority="765" operator="containsText" text="Gatilho não atingido">
      <formula>NOT(ISERROR(SEARCH("Gatilho não atingido",Q71)))</formula>
    </cfRule>
  </conditionalFormatting>
  <conditionalFormatting sqref="Q80:Q81">
    <cfRule type="containsText" dxfId="640" priority="762" operator="containsText" text="Gatilho atingido">
      <formula>NOT(ISERROR(SEARCH("Gatilho atingido",Q80)))</formula>
    </cfRule>
    <cfRule type="containsText" dxfId="639" priority="763" operator="containsText" text="Gatilho não atingido">
      <formula>NOT(ISERROR(SEARCH("Gatilho não atingido",Q80)))</formula>
    </cfRule>
  </conditionalFormatting>
  <conditionalFormatting sqref="Q89:Q90">
    <cfRule type="containsText" dxfId="638" priority="760" operator="containsText" text="Gatilho atingido">
      <formula>NOT(ISERROR(SEARCH("Gatilho atingido",Q89)))</formula>
    </cfRule>
    <cfRule type="containsText" dxfId="637" priority="761" operator="containsText" text="Gatilho não atingido">
      <formula>NOT(ISERROR(SEARCH("Gatilho não atingido",Q89)))</formula>
    </cfRule>
  </conditionalFormatting>
  <conditionalFormatting sqref="Q98:Q99">
    <cfRule type="containsText" dxfId="636" priority="758" operator="containsText" text="Gatilho atingido">
      <formula>NOT(ISERROR(SEARCH("Gatilho atingido",Q98)))</formula>
    </cfRule>
    <cfRule type="containsText" dxfId="635" priority="759" operator="containsText" text="Gatilho não atingido">
      <formula>NOT(ISERROR(SEARCH("Gatilho não atingido",Q98)))</formula>
    </cfRule>
  </conditionalFormatting>
  <conditionalFormatting sqref="R8:R9">
    <cfRule type="containsText" dxfId="634" priority="756" operator="containsText" text="Gatilho atingido">
      <formula>NOT(ISERROR(SEARCH("Gatilho atingido",R8)))</formula>
    </cfRule>
    <cfRule type="containsText" dxfId="633" priority="757" operator="containsText" text="Gatilho não atingido">
      <formula>NOT(ISERROR(SEARCH("Gatilho não atingido",R8)))</formula>
    </cfRule>
  </conditionalFormatting>
  <conditionalFormatting sqref="R17:R18">
    <cfRule type="containsText" dxfId="632" priority="754" operator="containsText" text="Gatilho atingido">
      <formula>NOT(ISERROR(SEARCH("Gatilho atingido",R17)))</formula>
    </cfRule>
    <cfRule type="containsText" dxfId="631" priority="755" operator="containsText" text="Gatilho não atingido">
      <formula>NOT(ISERROR(SEARCH("Gatilho não atingido",R17)))</formula>
    </cfRule>
  </conditionalFormatting>
  <conditionalFormatting sqref="R26:R27">
    <cfRule type="containsText" dxfId="630" priority="752" operator="containsText" text="Gatilho atingido">
      <formula>NOT(ISERROR(SEARCH("Gatilho atingido",R26)))</formula>
    </cfRule>
    <cfRule type="containsText" dxfId="629" priority="753" operator="containsText" text="Gatilho não atingido">
      <formula>NOT(ISERROR(SEARCH("Gatilho não atingido",R26)))</formula>
    </cfRule>
  </conditionalFormatting>
  <conditionalFormatting sqref="R35:R36">
    <cfRule type="containsText" dxfId="628" priority="750" operator="containsText" text="Gatilho atingido">
      <formula>NOT(ISERROR(SEARCH("Gatilho atingido",R35)))</formula>
    </cfRule>
    <cfRule type="containsText" dxfId="627" priority="751" operator="containsText" text="Gatilho não atingido">
      <formula>NOT(ISERROR(SEARCH("Gatilho não atingido",R35)))</formula>
    </cfRule>
  </conditionalFormatting>
  <conditionalFormatting sqref="R44:R45">
    <cfRule type="containsText" dxfId="626" priority="748" operator="containsText" text="Gatilho atingido">
      <formula>NOT(ISERROR(SEARCH("Gatilho atingido",R44)))</formula>
    </cfRule>
    <cfRule type="containsText" dxfId="625" priority="749" operator="containsText" text="Gatilho não atingido">
      <formula>NOT(ISERROR(SEARCH("Gatilho não atingido",R44)))</formula>
    </cfRule>
  </conditionalFormatting>
  <conditionalFormatting sqref="R53:R54">
    <cfRule type="containsText" dxfId="624" priority="746" operator="containsText" text="Gatilho atingido">
      <formula>NOT(ISERROR(SEARCH("Gatilho atingido",R53)))</formula>
    </cfRule>
    <cfRule type="containsText" dxfId="623" priority="747" operator="containsText" text="Gatilho não atingido">
      <formula>NOT(ISERROR(SEARCH("Gatilho não atingido",R53)))</formula>
    </cfRule>
  </conditionalFormatting>
  <conditionalFormatting sqref="R62:R63">
    <cfRule type="containsText" dxfId="622" priority="744" operator="containsText" text="Gatilho atingido">
      <formula>NOT(ISERROR(SEARCH("Gatilho atingido",R62)))</formula>
    </cfRule>
    <cfRule type="containsText" dxfId="621" priority="745" operator="containsText" text="Gatilho não atingido">
      <formula>NOT(ISERROR(SEARCH("Gatilho não atingido",R62)))</formula>
    </cfRule>
  </conditionalFormatting>
  <conditionalFormatting sqref="R71:R72">
    <cfRule type="containsText" dxfId="620" priority="742" operator="containsText" text="Gatilho atingido">
      <formula>NOT(ISERROR(SEARCH("Gatilho atingido",R71)))</formula>
    </cfRule>
    <cfRule type="containsText" dxfId="619" priority="743" operator="containsText" text="Gatilho não atingido">
      <formula>NOT(ISERROR(SEARCH("Gatilho não atingido",R71)))</formula>
    </cfRule>
  </conditionalFormatting>
  <conditionalFormatting sqref="R80:R81">
    <cfRule type="containsText" dxfId="618" priority="740" operator="containsText" text="Gatilho atingido">
      <formula>NOT(ISERROR(SEARCH("Gatilho atingido",R80)))</formula>
    </cfRule>
    <cfRule type="containsText" dxfId="617" priority="741" operator="containsText" text="Gatilho não atingido">
      <formula>NOT(ISERROR(SEARCH("Gatilho não atingido",R80)))</formula>
    </cfRule>
  </conditionalFormatting>
  <conditionalFormatting sqref="R89:R90">
    <cfRule type="containsText" dxfId="616" priority="738" operator="containsText" text="Gatilho atingido">
      <formula>NOT(ISERROR(SEARCH("Gatilho atingido",R89)))</formula>
    </cfRule>
    <cfRule type="containsText" dxfId="615" priority="739" operator="containsText" text="Gatilho não atingido">
      <formula>NOT(ISERROR(SEARCH("Gatilho não atingido",R89)))</formula>
    </cfRule>
  </conditionalFormatting>
  <conditionalFormatting sqref="R98:R99">
    <cfRule type="containsText" dxfId="614" priority="736" operator="containsText" text="Gatilho atingido">
      <formula>NOT(ISERROR(SEARCH("Gatilho atingido",R98)))</formula>
    </cfRule>
    <cfRule type="containsText" dxfId="613" priority="737" operator="containsText" text="Gatilho não atingido">
      <formula>NOT(ISERROR(SEARCH("Gatilho não atingido",R98)))</formula>
    </cfRule>
  </conditionalFormatting>
  <conditionalFormatting sqref="R107:R108">
    <cfRule type="containsText" dxfId="612" priority="732" operator="containsText" text="Gatilho atingido">
      <formula>NOT(ISERROR(SEARCH("Gatilho atingido",R107)))</formula>
    </cfRule>
    <cfRule type="containsText" dxfId="611" priority="733" operator="containsText" text="Gatilho não atingido">
      <formula>NOT(ISERROR(SEARCH("Gatilho não atingido",R107)))</formula>
    </cfRule>
  </conditionalFormatting>
  <conditionalFormatting sqref="S8:S9">
    <cfRule type="containsText" dxfId="610" priority="730" operator="containsText" text="Gatilho atingido">
      <formula>NOT(ISERROR(SEARCH("Gatilho atingido",S8)))</formula>
    </cfRule>
    <cfRule type="containsText" dxfId="609" priority="731" operator="containsText" text="Gatilho não atingido">
      <formula>NOT(ISERROR(SEARCH("Gatilho não atingido",S8)))</formula>
    </cfRule>
  </conditionalFormatting>
  <conditionalFormatting sqref="S17:S18">
    <cfRule type="containsText" dxfId="608" priority="728" operator="containsText" text="Gatilho atingido">
      <formula>NOT(ISERROR(SEARCH("Gatilho atingido",S17)))</formula>
    </cfRule>
    <cfRule type="containsText" dxfId="607" priority="729" operator="containsText" text="Gatilho não atingido">
      <formula>NOT(ISERROR(SEARCH("Gatilho não atingido",S17)))</formula>
    </cfRule>
  </conditionalFormatting>
  <conditionalFormatting sqref="S26:S27">
    <cfRule type="containsText" dxfId="606" priority="726" operator="containsText" text="Gatilho atingido">
      <formula>NOT(ISERROR(SEARCH("Gatilho atingido",S26)))</formula>
    </cfRule>
    <cfRule type="containsText" dxfId="605" priority="727" operator="containsText" text="Gatilho não atingido">
      <formula>NOT(ISERROR(SEARCH("Gatilho não atingido",S26)))</formula>
    </cfRule>
  </conditionalFormatting>
  <conditionalFormatting sqref="S35:S36">
    <cfRule type="containsText" dxfId="604" priority="724" operator="containsText" text="Gatilho atingido">
      <formula>NOT(ISERROR(SEARCH("Gatilho atingido",S35)))</formula>
    </cfRule>
    <cfRule type="containsText" dxfId="603" priority="725" operator="containsText" text="Gatilho não atingido">
      <formula>NOT(ISERROR(SEARCH("Gatilho não atingido",S35)))</formula>
    </cfRule>
  </conditionalFormatting>
  <conditionalFormatting sqref="S44:S45">
    <cfRule type="containsText" dxfId="602" priority="722" operator="containsText" text="Gatilho atingido">
      <formula>NOT(ISERROR(SEARCH("Gatilho atingido",S44)))</formula>
    </cfRule>
    <cfRule type="containsText" dxfId="601" priority="723" operator="containsText" text="Gatilho não atingido">
      <formula>NOT(ISERROR(SEARCH("Gatilho não atingido",S44)))</formula>
    </cfRule>
  </conditionalFormatting>
  <conditionalFormatting sqref="S53:S54">
    <cfRule type="containsText" dxfId="600" priority="720" operator="containsText" text="Gatilho atingido">
      <formula>NOT(ISERROR(SEARCH("Gatilho atingido",S53)))</formula>
    </cfRule>
    <cfRule type="containsText" dxfId="599" priority="721" operator="containsText" text="Gatilho não atingido">
      <formula>NOT(ISERROR(SEARCH("Gatilho não atingido",S53)))</formula>
    </cfRule>
  </conditionalFormatting>
  <conditionalFormatting sqref="S62:S63">
    <cfRule type="containsText" dxfId="598" priority="718" operator="containsText" text="Gatilho atingido">
      <formula>NOT(ISERROR(SEARCH("Gatilho atingido",S62)))</formula>
    </cfRule>
    <cfRule type="containsText" dxfId="597" priority="719" operator="containsText" text="Gatilho não atingido">
      <formula>NOT(ISERROR(SEARCH("Gatilho não atingido",S62)))</formula>
    </cfRule>
  </conditionalFormatting>
  <conditionalFormatting sqref="S71:S72">
    <cfRule type="containsText" dxfId="596" priority="716" operator="containsText" text="Gatilho atingido">
      <formula>NOT(ISERROR(SEARCH("Gatilho atingido",S71)))</formula>
    </cfRule>
    <cfRule type="containsText" dxfId="595" priority="717" operator="containsText" text="Gatilho não atingido">
      <formula>NOT(ISERROR(SEARCH("Gatilho não atingido",S71)))</formula>
    </cfRule>
  </conditionalFormatting>
  <conditionalFormatting sqref="S80:S81">
    <cfRule type="containsText" dxfId="594" priority="714" operator="containsText" text="Gatilho atingido">
      <formula>NOT(ISERROR(SEARCH("Gatilho atingido",S80)))</formula>
    </cfRule>
    <cfRule type="containsText" dxfId="593" priority="715" operator="containsText" text="Gatilho não atingido">
      <formula>NOT(ISERROR(SEARCH("Gatilho não atingido",S80)))</formula>
    </cfRule>
  </conditionalFormatting>
  <conditionalFormatting sqref="S89:S90">
    <cfRule type="containsText" dxfId="592" priority="712" operator="containsText" text="Gatilho atingido">
      <formula>NOT(ISERROR(SEARCH("Gatilho atingido",S89)))</formula>
    </cfRule>
    <cfRule type="containsText" dxfId="591" priority="713" operator="containsText" text="Gatilho não atingido">
      <formula>NOT(ISERROR(SEARCH("Gatilho não atingido",S89)))</formula>
    </cfRule>
  </conditionalFormatting>
  <conditionalFormatting sqref="S98:S99">
    <cfRule type="containsText" dxfId="590" priority="710" operator="containsText" text="Gatilho atingido">
      <formula>NOT(ISERROR(SEARCH("Gatilho atingido",S98)))</formula>
    </cfRule>
    <cfRule type="containsText" dxfId="589" priority="711" operator="containsText" text="Gatilho não atingido">
      <formula>NOT(ISERROR(SEARCH("Gatilho não atingido",S98)))</formula>
    </cfRule>
  </conditionalFormatting>
  <conditionalFormatting sqref="S107:S108">
    <cfRule type="containsText" dxfId="588" priority="708" operator="containsText" text="Gatilho atingido">
      <formula>NOT(ISERROR(SEARCH("Gatilho atingido",S107)))</formula>
    </cfRule>
    <cfRule type="containsText" dxfId="587" priority="709" operator="containsText" text="Gatilho não atingido">
      <formula>NOT(ISERROR(SEARCH("Gatilho não atingido",S107)))</formula>
    </cfRule>
  </conditionalFormatting>
  <conditionalFormatting sqref="T8:T9">
    <cfRule type="containsText" dxfId="586" priority="706" operator="containsText" text="Gatilho atingido">
      <formula>NOT(ISERROR(SEARCH("Gatilho atingido",T8)))</formula>
    </cfRule>
    <cfRule type="containsText" dxfId="585" priority="707" operator="containsText" text="Gatilho não atingido">
      <formula>NOT(ISERROR(SEARCH("Gatilho não atingido",T8)))</formula>
    </cfRule>
  </conditionalFormatting>
  <conditionalFormatting sqref="T17:T18">
    <cfRule type="containsText" dxfId="584" priority="704" operator="containsText" text="Gatilho atingido">
      <formula>NOT(ISERROR(SEARCH("Gatilho atingido",T17)))</formula>
    </cfRule>
    <cfRule type="containsText" dxfId="583" priority="705" operator="containsText" text="Gatilho não atingido">
      <formula>NOT(ISERROR(SEARCH("Gatilho não atingido",T17)))</formula>
    </cfRule>
  </conditionalFormatting>
  <conditionalFormatting sqref="T26:T27">
    <cfRule type="containsText" dxfId="582" priority="702" operator="containsText" text="Gatilho atingido">
      <formula>NOT(ISERROR(SEARCH("Gatilho atingido",T26)))</formula>
    </cfRule>
    <cfRule type="containsText" dxfId="581" priority="703" operator="containsText" text="Gatilho não atingido">
      <formula>NOT(ISERROR(SEARCH("Gatilho não atingido",T26)))</formula>
    </cfRule>
  </conditionalFormatting>
  <conditionalFormatting sqref="T35:T36">
    <cfRule type="containsText" dxfId="580" priority="700" operator="containsText" text="Gatilho atingido">
      <formula>NOT(ISERROR(SEARCH("Gatilho atingido",T35)))</formula>
    </cfRule>
    <cfRule type="containsText" dxfId="579" priority="701" operator="containsText" text="Gatilho não atingido">
      <formula>NOT(ISERROR(SEARCH("Gatilho não atingido",T35)))</formula>
    </cfRule>
  </conditionalFormatting>
  <conditionalFormatting sqref="T44:T45">
    <cfRule type="containsText" dxfId="578" priority="698" operator="containsText" text="Gatilho atingido">
      <formula>NOT(ISERROR(SEARCH("Gatilho atingido",T44)))</formula>
    </cfRule>
    <cfRule type="containsText" dxfId="577" priority="699" operator="containsText" text="Gatilho não atingido">
      <formula>NOT(ISERROR(SEARCH("Gatilho não atingido",T44)))</formula>
    </cfRule>
  </conditionalFormatting>
  <conditionalFormatting sqref="T53:T54">
    <cfRule type="containsText" dxfId="576" priority="696" operator="containsText" text="Gatilho atingido">
      <formula>NOT(ISERROR(SEARCH("Gatilho atingido",T53)))</formula>
    </cfRule>
    <cfRule type="containsText" dxfId="575" priority="697" operator="containsText" text="Gatilho não atingido">
      <formula>NOT(ISERROR(SEARCH("Gatilho não atingido",T53)))</formula>
    </cfRule>
  </conditionalFormatting>
  <conditionalFormatting sqref="T62:T63">
    <cfRule type="containsText" dxfId="574" priority="694" operator="containsText" text="Gatilho atingido">
      <formula>NOT(ISERROR(SEARCH("Gatilho atingido",T62)))</formula>
    </cfRule>
    <cfRule type="containsText" dxfId="573" priority="695" operator="containsText" text="Gatilho não atingido">
      <formula>NOT(ISERROR(SEARCH("Gatilho não atingido",T62)))</formula>
    </cfRule>
  </conditionalFormatting>
  <conditionalFormatting sqref="T71:T72">
    <cfRule type="containsText" dxfId="572" priority="692" operator="containsText" text="Gatilho atingido">
      <formula>NOT(ISERROR(SEARCH("Gatilho atingido",T71)))</formula>
    </cfRule>
    <cfRule type="containsText" dxfId="571" priority="693" operator="containsText" text="Gatilho não atingido">
      <formula>NOT(ISERROR(SEARCH("Gatilho não atingido",T71)))</formula>
    </cfRule>
  </conditionalFormatting>
  <conditionalFormatting sqref="T80:T81">
    <cfRule type="containsText" dxfId="570" priority="690" operator="containsText" text="Gatilho atingido">
      <formula>NOT(ISERROR(SEARCH("Gatilho atingido",T80)))</formula>
    </cfRule>
    <cfRule type="containsText" dxfId="569" priority="691" operator="containsText" text="Gatilho não atingido">
      <formula>NOT(ISERROR(SEARCH("Gatilho não atingido",T80)))</formula>
    </cfRule>
  </conditionalFormatting>
  <conditionalFormatting sqref="T89:T90">
    <cfRule type="containsText" dxfId="568" priority="688" operator="containsText" text="Gatilho atingido">
      <formula>NOT(ISERROR(SEARCH("Gatilho atingido",T89)))</formula>
    </cfRule>
    <cfRule type="containsText" dxfId="567" priority="689" operator="containsText" text="Gatilho não atingido">
      <formula>NOT(ISERROR(SEARCH("Gatilho não atingido",T89)))</formula>
    </cfRule>
  </conditionalFormatting>
  <conditionalFormatting sqref="T98:T99">
    <cfRule type="containsText" dxfId="566" priority="686" operator="containsText" text="Gatilho atingido">
      <formula>NOT(ISERROR(SEARCH("Gatilho atingido",T98)))</formula>
    </cfRule>
    <cfRule type="containsText" dxfId="565" priority="687" operator="containsText" text="Gatilho não atingido">
      <formula>NOT(ISERROR(SEARCH("Gatilho não atingido",T98)))</formula>
    </cfRule>
  </conditionalFormatting>
  <conditionalFormatting sqref="T107:T108">
    <cfRule type="containsText" dxfId="564" priority="684" operator="containsText" text="Gatilho atingido">
      <formula>NOT(ISERROR(SEARCH("Gatilho atingido",T107)))</formula>
    </cfRule>
    <cfRule type="containsText" dxfId="563" priority="685" operator="containsText" text="Gatilho não atingido">
      <formula>NOT(ISERROR(SEARCH("Gatilho não atingido",T107)))</formula>
    </cfRule>
  </conditionalFormatting>
  <conditionalFormatting sqref="U8:U9">
    <cfRule type="containsText" dxfId="562" priority="658" operator="containsText" text="Gatilho atingido">
      <formula>NOT(ISERROR(SEARCH("Gatilho atingido",U8)))</formula>
    </cfRule>
    <cfRule type="containsText" dxfId="561" priority="659" operator="containsText" text="Gatilho não atingido">
      <formula>NOT(ISERROR(SEARCH("Gatilho não atingido",U8)))</formula>
    </cfRule>
  </conditionalFormatting>
  <conditionalFormatting sqref="U17:U18">
    <cfRule type="containsText" dxfId="560" priority="656" operator="containsText" text="Gatilho atingido">
      <formula>NOT(ISERROR(SEARCH("Gatilho atingido",U17)))</formula>
    </cfRule>
    <cfRule type="containsText" dxfId="559" priority="657" operator="containsText" text="Gatilho não atingido">
      <formula>NOT(ISERROR(SEARCH("Gatilho não atingido",U17)))</formula>
    </cfRule>
  </conditionalFormatting>
  <conditionalFormatting sqref="U26:U27">
    <cfRule type="containsText" dxfId="558" priority="654" operator="containsText" text="Gatilho atingido">
      <formula>NOT(ISERROR(SEARCH("Gatilho atingido",U26)))</formula>
    </cfRule>
    <cfRule type="containsText" dxfId="557" priority="655" operator="containsText" text="Gatilho não atingido">
      <formula>NOT(ISERROR(SEARCH("Gatilho não atingido",U26)))</formula>
    </cfRule>
  </conditionalFormatting>
  <conditionalFormatting sqref="U35:U36">
    <cfRule type="containsText" dxfId="556" priority="652" operator="containsText" text="Gatilho atingido">
      <formula>NOT(ISERROR(SEARCH("Gatilho atingido",U35)))</formula>
    </cfRule>
    <cfRule type="containsText" dxfId="555" priority="653" operator="containsText" text="Gatilho não atingido">
      <formula>NOT(ISERROR(SEARCH("Gatilho não atingido",U35)))</formula>
    </cfRule>
  </conditionalFormatting>
  <conditionalFormatting sqref="U44:U45">
    <cfRule type="containsText" dxfId="554" priority="650" operator="containsText" text="Gatilho atingido">
      <formula>NOT(ISERROR(SEARCH("Gatilho atingido",U44)))</formula>
    </cfRule>
    <cfRule type="containsText" dxfId="553" priority="651" operator="containsText" text="Gatilho não atingido">
      <formula>NOT(ISERROR(SEARCH("Gatilho não atingido",U44)))</formula>
    </cfRule>
  </conditionalFormatting>
  <conditionalFormatting sqref="U53:U54">
    <cfRule type="containsText" dxfId="552" priority="648" operator="containsText" text="Gatilho atingido">
      <formula>NOT(ISERROR(SEARCH("Gatilho atingido",U53)))</formula>
    </cfRule>
    <cfRule type="containsText" dxfId="551" priority="649" operator="containsText" text="Gatilho não atingido">
      <formula>NOT(ISERROR(SEARCH("Gatilho não atingido",U53)))</formula>
    </cfRule>
  </conditionalFormatting>
  <conditionalFormatting sqref="U62:U63">
    <cfRule type="containsText" dxfId="550" priority="646" operator="containsText" text="Gatilho atingido">
      <formula>NOT(ISERROR(SEARCH("Gatilho atingido",U62)))</formula>
    </cfRule>
    <cfRule type="containsText" dxfId="549" priority="647" operator="containsText" text="Gatilho não atingido">
      <formula>NOT(ISERROR(SEARCH("Gatilho não atingido",U62)))</formula>
    </cfRule>
  </conditionalFormatting>
  <conditionalFormatting sqref="U71:U72">
    <cfRule type="containsText" dxfId="548" priority="644" operator="containsText" text="Gatilho atingido">
      <formula>NOT(ISERROR(SEARCH("Gatilho atingido",U71)))</formula>
    </cfRule>
    <cfRule type="containsText" dxfId="547" priority="645" operator="containsText" text="Gatilho não atingido">
      <formula>NOT(ISERROR(SEARCH("Gatilho não atingido",U71)))</formula>
    </cfRule>
  </conditionalFormatting>
  <conditionalFormatting sqref="U80:U81">
    <cfRule type="containsText" dxfId="546" priority="642" operator="containsText" text="Gatilho atingido">
      <formula>NOT(ISERROR(SEARCH("Gatilho atingido",U80)))</formula>
    </cfRule>
    <cfRule type="containsText" dxfId="545" priority="643" operator="containsText" text="Gatilho não atingido">
      <formula>NOT(ISERROR(SEARCH("Gatilho não atingido",U80)))</formula>
    </cfRule>
  </conditionalFormatting>
  <conditionalFormatting sqref="U89:U90">
    <cfRule type="containsText" dxfId="544" priority="640" operator="containsText" text="Gatilho atingido">
      <formula>NOT(ISERROR(SEARCH("Gatilho atingido",U89)))</formula>
    </cfRule>
    <cfRule type="containsText" dxfId="543" priority="641" operator="containsText" text="Gatilho não atingido">
      <formula>NOT(ISERROR(SEARCH("Gatilho não atingido",U89)))</formula>
    </cfRule>
  </conditionalFormatting>
  <conditionalFormatting sqref="U98:U99">
    <cfRule type="containsText" dxfId="542" priority="638" operator="containsText" text="Gatilho atingido">
      <formula>NOT(ISERROR(SEARCH("Gatilho atingido",U98)))</formula>
    </cfRule>
    <cfRule type="containsText" dxfId="541" priority="639" operator="containsText" text="Gatilho não atingido">
      <formula>NOT(ISERROR(SEARCH("Gatilho não atingido",U98)))</formula>
    </cfRule>
  </conditionalFormatting>
  <conditionalFormatting sqref="U107:U108">
    <cfRule type="containsText" dxfId="540" priority="636" operator="containsText" text="Gatilho atingido">
      <formula>NOT(ISERROR(SEARCH("Gatilho atingido",U107)))</formula>
    </cfRule>
    <cfRule type="containsText" dxfId="539" priority="637" operator="containsText" text="Gatilho não atingido">
      <formula>NOT(ISERROR(SEARCH("Gatilho não atingido",U107)))</formula>
    </cfRule>
  </conditionalFormatting>
  <conditionalFormatting sqref="V8:V9">
    <cfRule type="containsText" dxfId="538" priority="610" operator="containsText" text="Gatilho atingido">
      <formula>NOT(ISERROR(SEARCH("Gatilho atingido",V8)))</formula>
    </cfRule>
    <cfRule type="containsText" dxfId="537" priority="611" operator="containsText" text="Gatilho não atingido">
      <formula>NOT(ISERROR(SEARCH("Gatilho não atingido",V8)))</formula>
    </cfRule>
  </conditionalFormatting>
  <conditionalFormatting sqref="V17:V18">
    <cfRule type="containsText" dxfId="536" priority="608" operator="containsText" text="Gatilho atingido">
      <formula>NOT(ISERROR(SEARCH("Gatilho atingido",V17)))</formula>
    </cfRule>
    <cfRule type="containsText" dxfId="535" priority="609" operator="containsText" text="Gatilho não atingido">
      <formula>NOT(ISERROR(SEARCH("Gatilho não atingido",V17)))</formula>
    </cfRule>
  </conditionalFormatting>
  <conditionalFormatting sqref="V26:V27">
    <cfRule type="containsText" dxfId="534" priority="606" operator="containsText" text="Gatilho atingido">
      <formula>NOT(ISERROR(SEARCH("Gatilho atingido",V26)))</formula>
    </cfRule>
    <cfRule type="containsText" dxfId="533" priority="607" operator="containsText" text="Gatilho não atingido">
      <formula>NOT(ISERROR(SEARCH("Gatilho não atingido",V26)))</formula>
    </cfRule>
  </conditionalFormatting>
  <conditionalFormatting sqref="V35:V36">
    <cfRule type="containsText" dxfId="532" priority="604" operator="containsText" text="Gatilho atingido">
      <formula>NOT(ISERROR(SEARCH("Gatilho atingido",V35)))</formula>
    </cfRule>
    <cfRule type="containsText" dxfId="531" priority="605" operator="containsText" text="Gatilho não atingido">
      <formula>NOT(ISERROR(SEARCH("Gatilho não atingido",V35)))</formula>
    </cfRule>
  </conditionalFormatting>
  <conditionalFormatting sqref="V44:V45">
    <cfRule type="containsText" dxfId="530" priority="602" operator="containsText" text="Gatilho atingido">
      <formula>NOT(ISERROR(SEARCH("Gatilho atingido",V44)))</formula>
    </cfRule>
    <cfRule type="containsText" dxfId="529" priority="603" operator="containsText" text="Gatilho não atingido">
      <formula>NOT(ISERROR(SEARCH("Gatilho não atingido",V44)))</formula>
    </cfRule>
  </conditionalFormatting>
  <conditionalFormatting sqref="V53:V54">
    <cfRule type="containsText" dxfId="528" priority="600" operator="containsText" text="Gatilho atingido">
      <formula>NOT(ISERROR(SEARCH("Gatilho atingido",V53)))</formula>
    </cfRule>
    <cfRule type="containsText" dxfId="527" priority="601" operator="containsText" text="Gatilho não atingido">
      <formula>NOT(ISERROR(SEARCH("Gatilho não atingido",V53)))</formula>
    </cfRule>
  </conditionalFormatting>
  <conditionalFormatting sqref="V62:V63">
    <cfRule type="containsText" dxfId="526" priority="598" operator="containsText" text="Gatilho atingido">
      <formula>NOT(ISERROR(SEARCH("Gatilho atingido",V62)))</formula>
    </cfRule>
    <cfRule type="containsText" dxfId="525" priority="599" operator="containsText" text="Gatilho não atingido">
      <formula>NOT(ISERROR(SEARCH("Gatilho não atingido",V62)))</formula>
    </cfRule>
  </conditionalFormatting>
  <conditionalFormatting sqref="V71:V72">
    <cfRule type="containsText" dxfId="524" priority="596" operator="containsText" text="Gatilho atingido">
      <formula>NOT(ISERROR(SEARCH("Gatilho atingido",V71)))</formula>
    </cfRule>
    <cfRule type="containsText" dxfId="523" priority="597" operator="containsText" text="Gatilho não atingido">
      <formula>NOT(ISERROR(SEARCH("Gatilho não atingido",V71)))</formula>
    </cfRule>
  </conditionalFormatting>
  <conditionalFormatting sqref="V80:V81">
    <cfRule type="containsText" dxfId="522" priority="594" operator="containsText" text="Gatilho atingido">
      <formula>NOT(ISERROR(SEARCH("Gatilho atingido",V80)))</formula>
    </cfRule>
    <cfRule type="containsText" dxfId="521" priority="595" operator="containsText" text="Gatilho não atingido">
      <formula>NOT(ISERROR(SEARCH("Gatilho não atingido",V80)))</formula>
    </cfRule>
  </conditionalFormatting>
  <conditionalFormatting sqref="V89:V90">
    <cfRule type="containsText" dxfId="520" priority="592" operator="containsText" text="Gatilho atingido">
      <formula>NOT(ISERROR(SEARCH("Gatilho atingido",V89)))</formula>
    </cfRule>
    <cfRule type="containsText" dxfId="519" priority="593" operator="containsText" text="Gatilho não atingido">
      <formula>NOT(ISERROR(SEARCH("Gatilho não atingido",V89)))</formula>
    </cfRule>
  </conditionalFormatting>
  <conditionalFormatting sqref="V98:V99">
    <cfRule type="containsText" dxfId="518" priority="590" operator="containsText" text="Gatilho atingido">
      <formula>NOT(ISERROR(SEARCH("Gatilho atingido",V98)))</formula>
    </cfRule>
    <cfRule type="containsText" dxfId="517" priority="591" operator="containsText" text="Gatilho não atingido">
      <formula>NOT(ISERROR(SEARCH("Gatilho não atingido",V98)))</formula>
    </cfRule>
  </conditionalFormatting>
  <conditionalFormatting sqref="V107:V108">
    <cfRule type="containsText" dxfId="516" priority="588" operator="containsText" text="Gatilho atingido">
      <formula>NOT(ISERROR(SEARCH("Gatilho atingido",V107)))</formula>
    </cfRule>
    <cfRule type="containsText" dxfId="515" priority="589" operator="containsText" text="Gatilho não atingido">
      <formula>NOT(ISERROR(SEARCH("Gatilho não atingido",V107)))</formula>
    </cfRule>
  </conditionalFormatting>
  <conditionalFormatting sqref="W8:W9">
    <cfRule type="containsText" dxfId="514" priority="562" operator="containsText" text="Gatilho atingido">
      <formula>NOT(ISERROR(SEARCH("Gatilho atingido",W8)))</formula>
    </cfRule>
    <cfRule type="containsText" dxfId="513" priority="563" operator="containsText" text="Gatilho não atingido">
      <formula>NOT(ISERROR(SEARCH("Gatilho não atingido",W8)))</formula>
    </cfRule>
  </conditionalFormatting>
  <conditionalFormatting sqref="W17:W18">
    <cfRule type="containsText" dxfId="512" priority="560" operator="containsText" text="Gatilho atingido">
      <formula>NOT(ISERROR(SEARCH("Gatilho atingido",W17)))</formula>
    </cfRule>
    <cfRule type="containsText" dxfId="511" priority="561" operator="containsText" text="Gatilho não atingido">
      <formula>NOT(ISERROR(SEARCH("Gatilho não atingido",W17)))</formula>
    </cfRule>
  </conditionalFormatting>
  <conditionalFormatting sqref="W26:W27">
    <cfRule type="containsText" dxfId="510" priority="558" operator="containsText" text="Gatilho atingido">
      <formula>NOT(ISERROR(SEARCH("Gatilho atingido",W26)))</formula>
    </cfRule>
    <cfRule type="containsText" dxfId="509" priority="559" operator="containsText" text="Gatilho não atingido">
      <formula>NOT(ISERROR(SEARCH("Gatilho não atingido",W26)))</formula>
    </cfRule>
  </conditionalFormatting>
  <conditionalFormatting sqref="W35:W36">
    <cfRule type="containsText" dxfId="508" priority="556" operator="containsText" text="Gatilho atingido">
      <formula>NOT(ISERROR(SEARCH("Gatilho atingido",W35)))</formula>
    </cfRule>
    <cfRule type="containsText" dxfId="507" priority="557" operator="containsText" text="Gatilho não atingido">
      <formula>NOT(ISERROR(SEARCH("Gatilho não atingido",W35)))</formula>
    </cfRule>
  </conditionalFormatting>
  <conditionalFormatting sqref="W44:W45">
    <cfRule type="containsText" dxfId="506" priority="554" operator="containsText" text="Gatilho atingido">
      <formula>NOT(ISERROR(SEARCH("Gatilho atingido",W44)))</formula>
    </cfRule>
    <cfRule type="containsText" dxfId="505" priority="555" operator="containsText" text="Gatilho não atingido">
      <formula>NOT(ISERROR(SEARCH("Gatilho não atingido",W44)))</formula>
    </cfRule>
  </conditionalFormatting>
  <conditionalFormatting sqref="W53:W54">
    <cfRule type="containsText" dxfId="504" priority="552" operator="containsText" text="Gatilho atingido">
      <formula>NOT(ISERROR(SEARCH("Gatilho atingido",W53)))</formula>
    </cfRule>
    <cfRule type="containsText" dxfId="503" priority="553" operator="containsText" text="Gatilho não atingido">
      <formula>NOT(ISERROR(SEARCH("Gatilho não atingido",W53)))</formula>
    </cfRule>
  </conditionalFormatting>
  <conditionalFormatting sqref="W62:W63">
    <cfRule type="containsText" dxfId="502" priority="550" operator="containsText" text="Gatilho atingido">
      <formula>NOT(ISERROR(SEARCH("Gatilho atingido",W62)))</formula>
    </cfRule>
    <cfRule type="containsText" dxfId="501" priority="551" operator="containsText" text="Gatilho não atingido">
      <formula>NOT(ISERROR(SEARCH("Gatilho não atingido",W62)))</formula>
    </cfRule>
  </conditionalFormatting>
  <conditionalFormatting sqref="W71:W72">
    <cfRule type="containsText" dxfId="500" priority="548" operator="containsText" text="Gatilho atingido">
      <formula>NOT(ISERROR(SEARCH("Gatilho atingido",W71)))</formula>
    </cfRule>
    <cfRule type="containsText" dxfId="499" priority="549" operator="containsText" text="Gatilho não atingido">
      <formula>NOT(ISERROR(SEARCH("Gatilho não atingido",W71)))</formula>
    </cfRule>
  </conditionalFormatting>
  <conditionalFormatting sqref="W80:W81">
    <cfRule type="containsText" dxfId="498" priority="546" operator="containsText" text="Gatilho atingido">
      <formula>NOT(ISERROR(SEARCH("Gatilho atingido",W80)))</formula>
    </cfRule>
    <cfRule type="containsText" dxfId="497" priority="547" operator="containsText" text="Gatilho não atingido">
      <formula>NOT(ISERROR(SEARCH("Gatilho não atingido",W80)))</formula>
    </cfRule>
  </conditionalFormatting>
  <conditionalFormatting sqref="W89:W90">
    <cfRule type="containsText" dxfId="496" priority="544" operator="containsText" text="Gatilho atingido">
      <formula>NOT(ISERROR(SEARCH("Gatilho atingido",W89)))</formula>
    </cfRule>
    <cfRule type="containsText" dxfId="495" priority="545" operator="containsText" text="Gatilho não atingido">
      <formula>NOT(ISERROR(SEARCH("Gatilho não atingido",W89)))</formula>
    </cfRule>
  </conditionalFormatting>
  <conditionalFormatting sqref="W98:W99">
    <cfRule type="containsText" dxfId="494" priority="542" operator="containsText" text="Gatilho atingido">
      <formula>NOT(ISERROR(SEARCH("Gatilho atingido",W98)))</formula>
    </cfRule>
    <cfRule type="containsText" dxfId="493" priority="543" operator="containsText" text="Gatilho não atingido">
      <formula>NOT(ISERROR(SEARCH("Gatilho não atingido",W98)))</formula>
    </cfRule>
  </conditionalFormatting>
  <conditionalFormatting sqref="W107:W108">
    <cfRule type="containsText" dxfId="492" priority="540" operator="containsText" text="Gatilho atingido">
      <formula>NOT(ISERROR(SEARCH("Gatilho atingido",W107)))</formula>
    </cfRule>
    <cfRule type="containsText" dxfId="491" priority="541" operator="containsText" text="Gatilho não atingido">
      <formula>NOT(ISERROR(SEARCH("Gatilho não atingido",W107)))</formula>
    </cfRule>
  </conditionalFormatting>
  <conditionalFormatting sqref="X8:X9">
    <cfRule type="containsText" dxfId="490" priority="514" operator="containsText" text="Gatilho atingido">
      <formula>NOT(ISERROR(SEARCH("Gatilho atingido",X8)))</formula>
    </cfRule>
    <cfRule type="containsText" dxfId="489" priority="515" operator="containsText" text="Gatilho não atingido">
      <formula>NOT(ISERROR(SEARCH("Gatilho não atingido",X8)))</formula>
    </cfRule>
  </conditionalFormatting>
  <conditionalFormatting sqref="X17:X18">
    <cfRule type="containsText" dxfId="488" priority="512" operator="containsText" text="Gatilho atingido">
      <formula>NOT(ISERROR(SEARCH("Gatilho atingido",X17)))</formula>
    </cfRule>
    <cfRule type="containsText" dxfId="487" priority="513" operator="containsText" text="Gatilho não atingido">
      <formula>NOT(ISERROR(SEARCH("Gatilho não atingido",X17)))</formula>
    </cfRule>
  </conditionalFormatting>
  <conditionalFormatting sqref="X26:X27">
    <cfRule type="containsText" dxfId="486" priority="510" operator="containsText" text="Gatilho atingido">
      <formula>NOT(ISERROR(SEARCH("Gatilho atingido",X26)))</formula>
    </cfRule>
    <cfRule type="containsText" dxfId="485" priority="511" operator="containsText" text="Gatilho não atingido">
      <formula>NOT(ISERROR(SEARCH("Gatilho não atingido",X26)))</formula>
    </cfRule>
  </conditionalFormatting>
  <conditionalFormatting sqref="X35:X36">
    <cfRule type="containsText" dxfId="484" priority="508" operator="containsText" text="Gatilho atingido">
      <formula>NOT(ISERROR(SEARCH("Gatilho atingido",X35)))</formula>
    </cfRule>
    <cfRule type="containsText" dxfId="483" priority="509" operator="containsText" text="Gatilho não atingido">
      <formula>NOT(ISERROR(SEARCH("Gatilho não atingido",X35)))</formula>
    </cfRule>
  </conditionalFormatting>
  <conditionalFormatting sqref="X44:X45">
    <cfRule type="containsText" dxfId="482" priority="506" operator="containsText" text="Gatilho atingido">
      <formula>NOT(ISERROR(SEARCH("Gatilho atingido",X44)))</formula>
    </cfRule>
    <cfRule type="containsText" dxfId="481" priority="507" operator="containsText" text="Gatilho não atingido">
      <formula>NOT(ISERROR(SEARCH("Gatilho não atingido",X44)))</formula>
    </cfRule>
  </conditionalFormatting>
  <conditionalFormatting sqref="X53:X54">
    <cfRule type="containsText" dxfId="480" priority="504" operator="containsText" text="Gatilho atingido">
      <formula>NOT(ISERROR(SEARCH("Gatilho atingido",X53)))</formula>
    </cfRule>
    <cfRule type="containsText" dxfId="479" priority="505" operator="containsText" text="Gatilho não atingido">
      <formula>NOT(ISERROR(SEARCH("Gatilho não atingido",X53)))</formula>
    </cfRule>
  </conditionalFormatting>
  <conditionalFormatting sqref="X62:X63">
    <cfRule type="containsText" dxfId="478" priority="502" operator="containsText" text="Gatilho atingido">
      <formula>NOT(ISERROR(SEARCH("Gatilho atingido",X62)))</formula>
    </cfRule>
    <cfRule type="containsText" dxfId="477" priority="503" operator="containsText" text="Gatilho não atingido">
      <formula>NOT(ISERROR(SEARCH("Gatilho não atingido",X62)))</formula>
    </cfRule>
  </conditionalFormatting>
  <conditionalFormatting sqref="X71:X72">
    <cfRule type="containsText" dxfId="476" priority="500" operator="containsText" text="Gatilho atingido">
      <formula>NOT(ISERROR(SEARCH("Gatilho atingido",X71)))</formula>
    </cfRule>
    <cfRule type="containsText" dxfId="475" priority="501" operator="containsText" text="Gatilho não atingido">
      <formula>NOT(ISERROR(SEARCH("Gatilho não atingido",X71)))</formula>
    </cfRule>
  </conditionalFormatting>
  <conditionalFormatting sqref="X80:X81">
    <cfRule type="containsText" dxfId="474" priority="498" operator="containsText" text="Gatilho atingido">
      <formula>NOT(ISERROR(SEARCH("Gatilho atingido",X80)))</formula>
    </cfRule>
    <cfRule type="containsText" dxfId="473" priority="499" operator="containsText" text="Gatilho não atingido">
      <formula>NOT(ISERROR(SEARCH("Gatilho não atingido",X80)))</formula>
    </cfRule>
  </conditionalFormatting>
  <conditionalFormatting sqref="X89:X90">
    <cfRule type="containsText" dxfId="472" priority="496" operator="containsText" text="Gatilho atingido">
      <formula>NOT(ISERROR(SEARCH("Gatilho atingido",X89)))</formula>
    </cfRule>
    <cfRule type="containsText" dxfId="471" priority="497" operator="containsText" text="Gatilho não atingido">
      <formula>NOT(ISERROR(SEARCH("Gatilho não atingido",X89)))</formula>
    </cfRule>
  </conditionalFormatting>
  <conditionalFormatting sqref="X98:X99">
    <cfRule type="containsText" dxfId="470" priority="494" operator="containsText" text="Gatilho atingido">
      <formula>NOT(ISERROR(SEARCH("Gatilho atingido",X98)))</formula>
    </cfRule>
    <cfRule type="containsText" dxfId="469" priority="495" operator="containsText" text="Gatilho não atingido">
      <formula>NOT(ISERROR(SEARCH("Gatilho não atingido",X98)))</formula>
    </cfRule>
  </conditionalFormatting>
  <conditionalFormatting sqref="X107:X108">
    <cfRule type="containsText" dxfId="468" priority="492" operator="containsText" text="Gatilho atingido">
      <formula>NOT(ISERROR(SEARCH("Gatilho atingido",X107)))</formula>
    </cfRule>
    <cfRule type="containsText" dxfId="467" priority="493" operator="containsText" text="Gatilho não atingido">
      <formula>NOT(ISERROR(SEARCH("Gatilho não atingido",X107)))</formula>
    </cfRule>
  </conditionalFormatting>
  <conditionalFormatting sqref="AS8">
    <cfRule type="cellIs" dxfId="466" priority="466" operator="lessThan">
      <formula>0.0525</formula>
    </cfRule>
  </conditionalFormatting>
  <conditionalFormatting sqref="R116:R117">
    <cfRule type="containsText" dxfId="465" priority="464" operator="containsText" text="Gatilho atingido">
      <formula>NOT(ISERROR(SEARCH("Gatilho atingido",R116)))</formula>
    </cfRule>
    <cfRule type="containsText" dxfId="464" priority="465" operator="containsText" text="Gatilho não atingido">
      <formula>NOT(ISERROR(SEARCH("Gatilho não atingido",R116)))</formula>
    </cfRule>
  </conditionalFormatting>
  <conditionalFormatting sqref="S116:S117">
    <cfRule type="containsText" dxfId="463" priority="462" operator="containsText" text="Gatilho atingido">
      <formula>NOT(ISERROR(SEARCH("Gatilho atingido",S116)))</formula>
    </cfRule>
    <cfRule type="containsText" dxfId="462" priority="463" operator="containsText" text="Gatilho não atingido">
      <formula>NOT(ISERROR(SEARCH("Gatilho não atingido",S116)))</formula>
    </cfRule>
  </conditionalFormatting>
  <conditionalFormatting sqref="T116:T117">
    <cfRule type="containsText" dxfId="461" priority="460" operator="containsText" text="Gatilho atingido">
      <formula>NOT(ISERROR(SEARCH("Gatilho atingido",T116)))</formula>
    </cfRule>
    <cfRule type="containsText" dxfId="460" priority="461" operator="containsText" text="Gatilho não atingido">
      <formula>NOT(ISERROR(SEARCH("Gatilho não atingido",T116)))</formula>
    </cfRule>
  </conditionalFormatting>
  <conditionalFormatting sqref="U116:U117">
    <cfRule type="containsText" dxfId="459" priority="458" operator="containsText" text="Gatilho atingido">
      <formula>NOT(ISERROR(SEARCH("Gatilho atingido",U116)))</formula>
    </cfRule>
    <cfRule type="containsText" dxfId="458" priority="459" operator="containsText" text="Gatilho não atingido">
      <formula>NOT(ISERROR(SEARCH("Gatilho não atingido",U116)))</formula>
    </cfRule>
  </conditionalFormatting>
  <conditionalFormatting sqref="V116:V117">
    <cfRule type="containsText" dxfId="457" priority="456" operator="containsText" text="Gatilho atingido">
      <formula>NOT(ISERROR(SEARCH("Gatilho atingido",V116)))</formula>
    </cfRule>
    <cfRule type="containsText" dxfId="456" priority="457" operator="containsText" text="Gatilho não atingido">
      <formula>NOT(ISERROR(SEARCH("Gatilho não atingido",V116)))</formula>
    </cfRule>
  </conditionalFormatting>
  <conditionalFormatting sqref="W116:W117">
    <cfRule type="containsText" dxfId="455" priority="454" operator="containsText" text="Gatilho atingido">
      <formula>NOT(ISERROR(SEARCH("Gatilho atingido",W116)))</formula>
    </cfRule>
    <cfRule type="containsText" dxfId="454" priority="455" operator="containsText" text="Gatilho não atingido">
      <formula>NOT(ISERROR(SEARCH("Gatilho não atingido",W116)))</formula>
    </cfRule>
  </conditionalFormatting>
  <conditionalFormatting sqref="X116:X117">
    <cfRule type="containsText" dxfId="453" priority="452" operator="containsText" text="Gatilho atingido">
      <formula>NOT(ISERROR(SEARCH("Gatilho atingido",X116)))</formula>
    </cfRule>
    <cfRule type="containsText" dxfId="452" priority="453" operator="containsText" text="Gatilho não atingido">
      <formula>NOT(ISERROR(SEARCH("Gatilho não atingido",X116)))</formula>
    </cfRule>
  </conditionalFormatting>
  <conditionalFormatting sqref="AS9">
    <cfRule type="containsText" dxfId="451" priority="449" operator="containsText" text="Gatilho não atingido">
      <formula>NOT(ISERROR(SEARCH("Gatilho não atingido",AS9)))</formula>
    </cfRule>
    <cfRule type="containsText" dxfId="450" priority="450" operator="containsText" text="Gatilho atingido">
      <formula>NOT(ISERROR(SEARCH("Gatilho atingido",AS9)))</formula>
    </cfRule>
    <cfRule type="cellIs" dxfId="449" priority="451" operator="lessThan">
      <formula>0.0525</formula>
    </cfRule>
  </conditionalFormatting>
  <conditionalFormatting sqref="AS10">
    <cfRule type="containsText" dxfId="448" priority="446" operator="containsText" text="Gatilho não atingido">
      <formula>NOT(ISERROR(SEARCH("Gatilho não atingido",AS10)))</formula>
    </cfRule>
    <cfRule type="containsText" dxfId="447" priority="447" operator="containsText" text="Gatilho atingido">
      <formula>NOT(ISERROR(SEARCH("Gatilho atingido",AS10)))</formula>
    </cfRule>
    <cfRule type="cellIs" dxfId="446" priority="448" operator="lessThan">
      <formula>0.0525</formula>
    </cfRule>
  </conditionalFormatting>
  <conditionalFormatting sqref="AS11">
    <cfRule type="containsText" dxfId="445" priority="443" operator="containsText" text="Gatilho não atingido">
      <formula>NOT(ISERROR(SEARCH("Gatilho não atingido",AS11)))</formula>
    </cfRule>
    <cfRule type="containsText" dxfId="444" priority="444" operator="containsText" text="Gatilho atingido">
      <formula>NOT(ISERROR(SEARCH("Gatilho atingido",AS11)))</formula>
    </cfRule>
    <cfRule type="cellIs" dxfId="443" priority="445" operator="lessThan">
      <formula>0.0525</formula>
    </cfRule>
  </conditionalFormatting>
  <conditionalFormatting sqref="Y8:Y9">
    <cfRule type="containsText" dxfId="442" priority="441" operator="containsText" text="Gatilho atingido">
      <formula>NOT(ISERROR(SEARCH("Gatilho atingido",Y8)))</formula>
    </cfRule>
    <cfRule type="containsText" dxfId="441" priority="442" operator="containsText" text="Gatilho não atingido">
      <formula>NOT(ISERROR(SEARCH("Gatilho não atingido",Y8)))</formula>
    </cfRule>
  </conditionalFormatting>
  <conditionalFormatting sqref="Y17:Y18">
    <cfRule type="containsText" dxfId="440" priority="439" operator="containsText" text="Gatilho atingido">
      <formula>NOT(ISERROR(SEARCH("Gatilho atingido",Y17)))</formula>
    </cfRule>
    <cfRule type="containsText" dxfId="439" priority="440" operator="containsText" text="Gatilho não atingido">
      <formula>NOT(ISERROR(SEARCH("Gatilho não atingido",Y17)))</formula>
    </cfRule>
  </conditionalFormatting>
  <conditionalFormatting sqref="Y26:Y27">
    <cfRule type="containsText" dxfId="438" priority="437" operator="containsText" text="Gatilho atingido">
      <formula>NOT(ISERROR(SEARCH("Gatilho atingido",Y26)))</formula>
    </cfRule>
    <cfRule type="containsText" dxfId="437" priority="438" operator="containsText" text="Gatilho não atingido">
      <formula>NOT(ISERROR(SEARCH("Gatilho não atingido",Y26)))</formula>
    </cfRule>
  </conditionalFormatting>
  <conditionalFormatting sqref="Y35:Y36">
    <cfRule type="containsText" dxfId="436" priority="435" operator="containsText" text="Gatilho atingido">
      <formula>NOT(ISERROR(SEARCH("Gatilho atingido",Y35)))</formula>
    </cfRule>
    <cfRule type="containsText" dxfId="435" priority="436" operator="containsText" text="Gatilho não atingido">
      <formula>NOT(ISERROR(SEARCH("Gatilho não atingido",Y35)))</formula>
    </cfRule>
  </conditionalFormatting>
  <conditionalFormatting sqref="Y44:Y45">
    <cfRule type="containsText" dxfId="434" priority="433" operator="containsText" text="Gatilho atingido">
      <formula>NOT(ISERROR(SEARCH("Gatilho atingido",Y44)))</formula>
    </cfRule>
    <cfRule type="containsText" dxfId="433" priority="434" operator="containsText" text="Gatilho não atingido">
      <formula>NOT(ISERROR(SEARCH("Gatilho não atingido",Y44)))</formula>
    </cfRule>
  </conditionalFormatting>
  <conditionalFormatting sqref="Y53:Y54">
    <cfRule type="containsText" dxfId="432" priority="431" operator="containsText" text="Gatilho atingido">
      <formula>NOT(ISERROR(SEARCH("Gatilho atingido",Y53)))</formula>
    </cfRule>
    <cfRule type="containsText" dxfId="431" priority="432" operator="containsText" text="Gatilho não atingido">
      <formula>NOT(ISERROR(SEARCH("Gatilho não atingido",Y53)))</formula>
    </cfRule>
  </conditionalFormatting>
  <conditionalFormatting sqref="Y62:Y63">
    <cfRule type="containsText" dxfId="430" priority="429" operator="containsText" text="Gatilho atingido">
      <formula>NOT(ISERROR(SEARCH("Gatilho atingido",Y62)))</formula>
    </cfRule>
    <cfRule type="containsText" dxfId="429" priority="430" operator="containsText" text="Gatilho não atingido">
      <formula>NOT(ISERROR(SEARCH("Gatilho não atingido",Y62)))</formula>
    </cfRule>
  </conditionalFormatting>
  <conditionalFormatting sqref="Y71:Y72">
    <cfRule type="containsText" dxfId="428" priority="427" operator="containsText" text="Gatilho atingido">
      <formula>NOT(ISERROR(SEARCH("Gatilho atingido",Y71)))</formula>
    </cfRule>
    <cfRule type="containsText" dxfId="427" priority="428" operator="containsText" text="Gatilho não atingido">
      <formula>NOT(ISERROR(SEARCH("Gatilho não atingido",Y71)))</formula>
    </cfRule>
  </conditionalFormatting>
  <conditionalFormatting sqref="Y80:Y81">
    <cfRule type="containsText" dxfId="426" priority="425" operator="containsText" text="Gatilho atingido">
      <formula>NOT(ISERROR(SEARCH("Gatilho atingido",Y80)))</formula>
    </cfRule>
    <cfRule type="containsText" dxfId="425" priority="426" operator="containsText" text="Gatilho não atingido">
      <formula>NOT(ISERROR(SEARCH("Gatilho não atingido",Y80)))</formula>
    </cfRule>
  </conditionalFormatting>
  <conditionalFormatting sqref="Y89:Y90">
    <cfRule type="containsText" dxfId="424" priority="423" operator="containsText" text="Gatilho atingido">
      <formula>NOT(ISERROR(SEARCH("Gatilho atingido",Y89)))</formula>
    </cfRule>
    <cfRule type="containsText" dxfId="423" priority="424" operator="containsText" text="Gatilho não atingido">
      <formula>NOT(ISERROR(SEARCH("Gatilho não atingido",Y89)))</formula>
    </cfRule>
  </conditionalFormatting>
  <conditionalFormatting sqref="Y98:Y99">
    <cfRule type="containsText" dxfId="422" priority="421" operator="containsText" text="Gatilho atingido">
      <formula>NOT(ISERROR(SEARCH("Gatilho atingido",Y98)))</formula>
    </cfRule>
    <cfRule type="containsText" dxfId="421" priority="422" operator="containsText" text="Gatilho não atingido">
      <formula>NOT(ISERROR(SEARCH("Gatilho não atingido",Y98)))</formula>
    </cfRule>
  </conditionalFormatting>
  <conditionalFormatting sqref="Y107:Y108">
    <cfRule type="containsText" dxfId="420" priority="419" operator="containsText" text="Gatilho atingido">
      <formula>NOT(ISERROR(SEARCH("Gatilho atingido",Y107)))</formula>
    </cfRule>
    <cfRule type="containsText" dxfId="419" priority="420" operator="containsText" text="Gatilho não atingido">
      <formula>NOT(ISERROR(SEARCH("Gatilho não atingido",Y107)))</formula>
    </cfRule>
  </conditionalFormatting>
  <conditionalFormatting sqref="Y116:Y117">
    <cfRule type="containsText" dxfId="418" priority="417" operator="containsText" text="Gatilho atingido">
      <formula>NOT(ISERROR(SEARCH("Gatilho atingido",Y116)))</formula>
    </cfRule>
    <cfRule type="containsText" dxfId="417" priority="418" operator="containsText" text="Gatilho não atingido">
      <formula>NOT(ISERROR(SEARCH("Gatilho não atingido",Y116)))</formula>
    </cfRule>
  </conditionalFormatting>
  <conditionalFormatting sqref="AT8">
    <cfRule type="cellIs" dxfId="416" priority="416" operator="lessThan">
      <formula>0.0525</formula>
    </cfRule>
  </conditionalFormatting>
  <conditionalFormatting sqref="AT9">
    <cfRule type="containsText" dxfId="415" priority="413" operator="containsText" text="Gatilho não atingido">
      <formula>NOT(ISERROR(SEARCH("Gatilho não atingido",AT9)))</formula>
    </cfRule>
    <cfRule type="containsText" dxfId="414" priority="414" operator="containsText" text="Gatilho atingido">
      <formula>NOT(ISERROR(SEARCH("Gatilho atingido",AT9)))</formula>
    </cfRule>
    <cfRule type="cellIs" dxfId="413" priority="415" operator="lessThan">
      <formula>0.0525</formula>
    </cfRule>
  </conditionalFormatting>
  <conditionalFormatting sqref="AT10">
    <cfRule type="containsText" dxfId="412" priority="410" operator="containsText" text="Gatilho não atingido">
      <formula>NOT(ISERROR(SEARCH("Gatilho não atingido",AT10)))</formula>
    </cfRule>
    <cfRule type="containsText" dxfId="411" priority="411" operator="containsText" text="Gatilho atingido">
      <formula>NOT(ISERROR(SEARCH("Gatilho atingido",AT10)))</formula>
    </cfRule>
    <cfRule type="cellIs" dxfId="410" priority="412" operator="lessThan">
      <formula>0.0525</formula>
    </cfRule>
  </conditionalFormatting>
  <conditionalFormatting sqref="AT11">
    <cfRule type="containsText" dxfId="409" priority="407" operator="containsText" text="Gatilho não atingido">
      <formula>NOT(ISERROR(SEARCH("Gatilho não atingido",AT11)))</formula>
    </cfRule>
    <cfRule type="containsText" dxfId="408" priority="408" operator="containsText" text="Gatilho atingido">
      <formula>NOT(ISERROR(SEARCH("Gatilho atingido",AT11)))</formula>
    </cfRule>
    <cfRule type="cellIs" dxfId="407" priority="409" operator="lessThan">
      <formula>0.0525</formula>
    </cfRule>
  </conditionalFormatting>
  <conditionalFormatting sqref="Z8:Z9">
    <cfRule type="containsText" dxfId="406" priority="405" operator="containsText" text="Gatilho atingido">
      <formula>NOT(ISERROR(SEARCH("Gatilho atingido",Z8)))</formula>
    </cfRule>
    <cfRule type="containsText" dxfId="405" priority="406" operator="containsText" text="Gatilho não atingido">
      <formula>NOT(ISERROR(SEARCH("Gatilho não atingido",Z8)))</formula>
    </cfRule>
  </conditionalFormatting>
  <conditionalFormatting sqref="Z17:Z18">
    <cfRule type="containsText" dxfId="404" priority="403" operator="containsText" text="Gatilho atingido">
      <formula>NOT(ISERROR(SEARCH("Gatilho atingido",Z17)))</formula>
    </cfRule>
    <cfRule type="containsText" dxfId="403" priority="404" operator="containsText" text="Gatilho não atingido">
      <formula>NOT(ISERROR(SEARCH("Gatilho não atingido",Z17)))</formula>
    </cfRule>
  </conditionalFormatting>
  <conditionalFormatting sqref="Z26:Z27">
    <cfRule type="containsText" dxfId="402" priority="401" operator="containsText" text="Gatilho atingido">
      <formula>NOT(ISERROR(SEARCH("Gatilho atingido",Z26)))</formula>
    </cfRule>
    <cfRule type="containsText" dxfId="401" priority="402" operator="containsText" text="Gatilho não atingido">
      <formula>NOT(ISERROR(SEARCH("Gatilho não atingido",Z26)))</formula>
    </cfRule>
  </conditionalFormatting>
  <conditionalFormatting sqref="Z35:Z36">
    <cfRule type="containsText" dxfId="400" priority="399" operator="containsText" text="Gatilho atingido">
      <formula>NOT(ISERROR(SEARCH("Gatilho atingido",Z35)))</formula>
    </cfRule>
    <cfRule type="containsText" dxfId="399" priority="400" operator="containsText" text="Gatilho não atingido">
      <formula>NOT(ISERROR(SEARCH("Gatilho não atingido",Z35)))</formula>
    </cfRule>
  </conditionalFormatting>
  <conditionalFormatting sqref="Z44:Z45">
    <cfRule type="containsText" dxfId="398" priority="397" operator="containsText" text="Gatilho atingido">
      <formula>NOT(ISERROR(SEARCH("Gatilho atingido",Z44)))</formula>
    </cfRule>
    <cfRule type="containsText" dxfId="397" priority="398" operator="containsText" text="Gatilho não atingido">
      <formula>NOT(ISERROR(SEARCH("Gatilho não atingido",Z44)))</formula>
    </cfRule>
  </conditionalFormatting>
  <conditionalFormatting sqref="Z53:Z54">
    <cfRule type="containsText" dxfId="396" priority="395" operator="containsText" text="Gatilho atingido">
      <formula>NOT(ISERROR(SEARCH("Gatilho atingido",Z53)))</formula>
    </cfRule>
    <cfRule type="containsText" dxfId="395" priority="396" operator="containsText" text="Gatilho não atingido">
      <formula>NOT(ISERROR(SEARCH("Gatilho não atingido",Z53)))</formula>
    </cfRule>
  </conditionalFormatting>
  <conditionalFormatting sqref="Z62:Z63">
    <cfRule type="containsText" dxfId="394" priority="393" operator="containsText" text="Gatilho atingido">
      <formula>NOT(ISERROR(SEARCH("Gatilho atingido",Z62)))</formula>
    </cfRule>
    <cfRule type="containsText" dxfId="393" priority="394" operator="containsText" text="Gatilho não atingido">
      <formula>NOT(ISERROR(SEARCH("Gatilho não atingido",Z62)))</formula>
    </cfRule>
  </conditionalFormatting>
  <conditionalFormatting sqref="Z71:Z72">
    <cfRule type="containsText" dxfId="392" priority="391" operator="containsText" text="Gatilho atingido">
      <formula>NOT(ISERROR(SEARCH("Gatilho atingido",Z71)))</formula>
    </cfRule>
    <cfRule type="containsText" dxfId="391" priority="392" operator="containsText" text="Gatilho não atingido">
      <formula>NOT(ISERROR(SEARCH("Gatilho não atingido",Z71)))</formula>
    </cfRule>
  </conditionalFormatting>
  <conditionalFormatting sqref="Z80:Z81">
    <cfRule type="containsText" dxfId="390" priority="389" operator="containsText" text="Gatilho atingido">
      <formula>NOT(ISERROR(SEARCH("Gatilho atingido",Z80)))</formula>
    </cfRule>
    <cfRule type="containsText" dxfId="389" priority="390" operator="containsText" text="Gatilho não atingido">
      <formula>NOT(ISERROR(SEARCH("Gatilho não atingido",Z80)))</formula>
    </cfRule>
  </conditionalFormatting>
  <conditionalFormatting sqref="Z89:Z90">
    <cfRule type="containsText" dxfId="388" priority="387" operator="containsText" text="Gatilho atingido">
      <formula>NOT(ISERROR(SEARCH("Gatilho atingido",Z89)))</formula>
    </cfRule>
    <cfRule type="containsText" dxfId="387" priority="388" operator="containsText" text="Gatilho não atingido">
      <formula>NOT(ISERROR(SEARCH("Gatilho não atingido",Z89)))</formula>
    </cfRule>
  </conditionalFormatting>
  <conditionalFormatting sqref="Z98:Z99">
    <cfRule type="containsText" dxfId="386" priority="385" operator="containsText" text="Gatilho atingido">
      <formula>NOT(ISERROR(SEARCH("Gatilho atingido",Z98)))</formula>
    </cfRule>
    <cfRule type="containsText" dxfId="385" priority="386" operator="containsText" text="Gatilho não atingido">
      <formula>NOT(ISERROR(SEARCH("Gatilho não atingido",Z98)))</formula>
    </cfRule>
  </conditionalFormatting>
  <conditionalFormatting sqref="Z107:Z108">
    <cfRule type="containsText" dxfId="384" priority="383" operator="containsText" text="Gatilho atingido">
      <formula>NOT(ISERROR(SEARCH("Gatilho atingido",Z107)))</formula>
    </cfRule>
    <cfRule type="containsText" dxfId="383" priority="384" operator="containsText" text="Gatilho não atingido">
      <formula>NOT(ISERROR(SEARCH("Gatilho não atingido",Z107)))</formula>
    </cfRule>
  </conditionalFormatting>
  <conditionalFormatting sqref="Z116:Z117">
    <cfRule type="containsText" dxfId="382" priority="381" operator="containsText" text="Gatilho atingido">
      <formula>NOT(ISERROR(SEARCH("Gatilho atingido",Z116)))</formula>
    </cfRule>
    <cfRule type="containsText" dxfId="381" priority="382" operator="containsText" text="Gatilho não atingido">
      <formula>NOT(ISERROR(SEARCH("Gatilho não atingido",Z116)))</formula>
    </cfRule>
  </conditionalFormatting>
  <conditionalFormatting sqref="AU8">
    <cfRule type="cellIs" dxfId="380" priority="380" operator="lessThan">
      <formula>0.0525</formula>
    </cfRule>
  </conditionalFormatting>
  <conditionalFormatting sqref="AU9">
    <cfRule type="containsText" dxfId="379" priority="377" operator="containsText" text="Gatilho não atingido">
      <formula>NOT(ISERROR(SEARCH("Gatilho não atingido",AU9)))</formula>
    </cfRule>
    <cfRule type="containsText" dxfId="378" priority="378" operator="containsText" text="Gatilho atingido">
      <formula>NOT(ISERROR(SEARCH("Gatilho atingido",AU9)))</formula>
    </cfRule>
    <cfRule type="cellIs" dxfId="377" priority="379" operator="lessThan">
      <formula>0.0525</formula>
    </cfRule>
  </conditionalFormatting>
  <conditionalFormatting sqref="AU10">
    <cfRule type="containsText" dxfId="376" priority="374" operator="containsText" text="Gatilho não atingido">
      <formula>NOT(ISERROR(SEARCH("Gatilho não atingido",AU10)))</formula>
    </cfRule>
    <cfRule type="containsText" dxfId="375" priority="375" operator="containsText" text="Gatilho atingido">
      <formula>NOT(ISERROR(SEARCH("Gatilho atingido",AU10)))</formula>
    </cfRule>
    <cfRule type="cellIs" dxfId="374" priority="376" operator="lessThan">
      <formula>0.0525</formula>
    </cfRule>
  </conditionalFormatting>
  <conditionalFormatting sqref="AU11">
    <cfRule type="containsText" dxfId="373" priority="371" operator="containsText" text="Gatilho não atingido">
      <formula>NOT(ISERROR(SEARCH("Gatilho não atingido",AU11)))</formula>
    </cfRule>
    <cfRule type="containsText" dxfId="372" priority="372" operator="containsText" text="Gatilho atingido">
      <formula>NOT(ISERROR(SEARCH("Gatilho atingido",AU11)))</formula>
    </cfRule>
    <cfRule type="cellIs" dxfId="371" priority="373" operator="lessThan">
      <formula>0.0525</formula>
    </cfRule>
  </conditionalFormatting>
  <conditionalFormatting sqref="AA8:AA9">
    <cfRule type="containsText" dxfId="370" priority="369" operator="containsText" text="Gatilho atingido">
      <formula>NOT(ISERROR(SEARCH("Gatilho atingido",AA8)))</formula>
    </cfRule>
    <cfRule type="containsText" dxfId="369" priority="370" operator="containsText" text="Gatilho não atingido">
      <formula>NOT(ISERROR(SEARCH("Gatilho não atingido",AA8)))</formula>
    </cfRule>
  </conditionalFormatting>
  <conditionalFormatting sqref="AA17:AA18">
    <cfRule type="containsText" dxfId="368" priority="367" operator="containsText" text="Gatilho atingido">
      <formula>NOT(ISERROR(SEARCH("Gatilho atingido",AA17)))</formula>
    </cfRule>
    <cfRule type="containsText" dxfId="367" priority="368" operator="containsText" text="Gatilho não atingido">
      <formula>NOT(ISERROR(SEARCH("Gatilho não atingido",AA17)))</formula>
    </cfRule>
  </conditionalFormatting>
  <conditionalFormatting sqref="AA26:AA27">
    <cfRule type="containsText" dxfId="366" priority="365" operator="containsText" text="Gatilho atingido">
      <formula>NOT(ISERROR(SEARCH("Gatilho atingido",AA26)))</formula>
    </cfRule>
    <cfRule type="containsText" dxfId="365" priority="366" operator="containsText" text="Gatilho não atingido">
      <formula>NOT(ISERROR(SEARCH("Gatilho não atingido",AA26)))</formula>
    </cfRule>
  </conditionalFormatting>
  <conditionalFormatting sqref="AA35:AA36">
    <cfRule type="containsText" dxfId="364" priority="363" operator="containsText" text="Gatilho atingido">
      <formula>NOT(ISERROR(SEARCH("Gatilho atingido",AA35)))</formula>
    </cfRule>
    <cfRule type="containsText" dxfId="363" priority="364" operator="containsText" text="Gatilho não atingido">
      <formula>NOT(ISERROR(SEARCH("Gatilho não atingido",AA35)))</formula>
    </cfRule>
  </conditionalFormatting>
  <conditionalFormatting sqref="AA44:AA45">
    <cfRule type="containsText" dxfId="362" priority="361" operator="containsText" text="Gatilho atingido">
      <formula>NOT(ISERROR(SEARCH("Gatilho atingido",AA44)))</formula>
    </cfRule>
    <cfRule type="containsText" dxfId="361" priority="362" operator="containsText" text="Gatilho não atingido">
      <formula>NOT(ISERROR(SEARCH("Gatilho não atingido",AA44)))</formula>
    </cfRule>
  </conditionalFormatting>
  <conditionalFormatting sqref="AA53:AA54">
    <cfRule type="containsText" dxfId="360" priority="359" operator="containsText" text="Gatilho atingido">
      <formula>NOT(ISERROR(SEARCH("Gatilho atingido",AA53)))</formula>
    </cfRule>
    <cfRule type="containsText" dxfId="359" priority="360" operator="containsText" text="Gatilho não atingido">
      <formula>NOT(ISERROR(SEARCH("Gatilho não atingido",AA53)))</formula>
    </cfRule>
  </conditionalFormatting>
  <conditionalFormatting sqref="AA62:AA63">
    <cfRule type="containsText" dxfId="358" priority="357" operator="containsText" text="Gatilho atingido">
      <formula>NOT(ISERROR(SEARCH("Gatilho atingido",AA62)))</formula>
    </cfRule>
    <cfRule type="containsText" dxfId="357" priority="358" operator="containsText" text="Gatilho não atingido">
      <formula>NOT(ISERROR(SEARCH("Gatilho não atingido",AA62)))</formula>
    </cfRule>
  </conditionalFormatting>
  <conditionalFormatting sqref="AA71:AA72">
    <cfRule type="containsText" dxfId="356" priority="355" operator="containsText" text="Gatilho atingido">
      <formula>NOT(ISERROR(SEARCH("Gatilho atingido",AA71)))</formula>
    </cfRule>
    <cfRule type="containsText" dxfId="355" priority="356" operator="containsText" text="Gatilho não atingido">
      <formula>NOT(ISERROR(SEARCH("Gatilho não atingido",AA71)))</formula>
    </cfRule>
  </conditionalFormatting>
  <conditionalFormatting sqref="AA80:AA81">
    <cfRule type="containsText" dxfId="354" priority="353" operator="containsText" text="Gatilho atingido">
      <formula>NOT(ISERROR(SEARCH("Gatilho atingido",AA80)))</formula>
    </cfRule>
    <cfRule type="containsText" dxfId="353" priority="354" operator="containsText" text="Gatilho não atingido">
      <formula>NOT(ISERROR(SEARCH("Gatilho não atingido",AA80)))</formula>
    </cfRule>
  </conditionalFormatting>
  <conditionalFormatting sqref="AA89:AA90">
    <cfRule type="containsText" dxfId="352" priority="351" operator="containsText" text="Gatilho atingido">
      <formula>NOT(ISERROR(SEARCH("Gatilho atingido",AA89)))</formula>
    </cfRule>
    <cfRule type="containsText" dxfId="351" priority="352" operator="containsText" text="Gatilho não atingido">
      <formula>NOT(ISERROR(SEARCH("Gatilho não atingido",AA89)))</formula>
    </cfRule>
  </conditionalFormatting>
  <conditionalFormatting sqref="AA98:AA99">
    <cfRule type="containsText" dxfId="350" priority="349" operator="containsText" text="Gatilho atingido">
      <formula>NOT(ISERROR(SEARCH("Gatilho atingido",AA98)))</formula>
    </cfRule>
    <cfRule type="containsText" dxfId="349" priority="350" operator="containsText" text="Gatilho não atingido">
      <formula>NOT(ISERROR(SEARCH("Gatilho não atingido",AA98)))</formula>
    </cfRule>
  </conditionalFormatting>
  <conditionalFormatting sqref="AA107:AA108">
    <cfRule type="containsText" dxfId="348" priority="347" operator="containsText" text="Gatilho atingido">
      <formula>NOT(ISERROR(SEARCH("Gatilho atingido",AA107)))</formula>
    </cfRule>
    <cfRule type="containsText" dxfId="347" priority="348" operator="containsText" text="Gatilho não atingido">
      <formula>NOT(ISERROR(SEARCH("Gatilho não atingido",AA107)))</formula>
    </cfRule>
  </conditionalFormatting>
  <conditionalFormatting sqref="AA116:AA117">
    <cfRule type="containsText" dxfId="346" priority="345" operator="containsText" text="Gatilho atingido">
      <formula>NOT(ISERROR(SEARCH("Gatilho atingido",AA116)))</formula>
    </cfRule>
    <cfRule type="containsText" dxfId="345" priority="346" operator="containsText" text="Gatilho não atingido">
      <formula>NOT(ISERROR(SEARCH("Gatilho não atingido",AA116)))</formula>
    </cfRule>
  </conditionalFormatting>
  <conditionalFormatting sqref="AV8">
    <cfRule type="cellIs" dxfId="344" priority="344" operator="lessThan">
      <formula>0.0525</formula>
    </cfRule>
  </conditionalFormatting>
  <conditionalFormatting sqref="AV9">
    <cfRule type="containsText" dxfId="343" priority="341" operator="containsText" text="Gatilho não atingido">
      <formula>NOT(ISERROR(SEARCH("Gatilho não atingido",AV9)))</formula>
    </cfRule>
    <cfRule type="containsText" dxfId="342" priority="342" operator="containsText" text="Gatilho atingido">
      <formula>NOT(ISERROR(SEARCH("Gatilho atingido",AV9)))</formula>
    </cfRule>
    <cfRule type="cellIs" dxfId="341" priority="343" operator="lessThan">
      <formula>0.0525</formula>
    </cfRule>
  </conditionalFormatting>
  <conditionalFormatting sqref="AV10">
    <cfRule type="containsText" dxfId="340" priority="338" operator="containsText" text="Gatilho não atingido">
      <formula>NOT(ISERROR(SEARCH("Gatilho não atingido",AV10)))</formula>
    </cfRule>
    <cfRule type="containsText" dxfId="339" priority="339" operator="containsText" text="Gatilho atingido">
      <formula>NOT(ISERROR(SEARCH("Gatilho atingido",AV10)))</formula>
    </cfRule>
    <cfRule type="cellIs" dxfId="338" priority="340" operator="lessThan">
      <formula>0.0525</formula>
    </cfRule>
  </conditionalFormatting>
  <conditionalFormatting sqref="AV11">
    <cfRule type="containsText" dxfId="337" priority="335" operator="containsText" text="Gatilho não atingido">
      <formula>NOT(ISERROR(SEARCH("Gatilho não atingido",AV11)))</formula>
    </cfRule>
    <cfRule type="containsText" dxfId="336" priority="336" operator="containsText" text="Gatilho atingido">
      <formula>NOT(ISERROR(SEARCH("Gatilho atingido",AV11)))</formula>
    </cfRule>
    <cfRule type="cellIs" dxfId="335" priority="337" operator="lessThan">
      <formula>0.0525</formula>
    </cfRule>
  </conditionalFormatting>
  <conditionalFormatting sqref="AB8:AB9">
    <cfRule type="containsText" dxfId="334" priority="333" operator="containsText" text="Gatilho atingido">
      <formula>NOT(ISERROR(SEARCH("Gatilho atingido",AB8)))</formula>
    </cfRule>
    <cfRule type="containsText" dxfId="333" priority="334" operator="containsText" text="Gatilho não atingido">
      <formula>NOT(ISERROR(SEARCH("Gatilho não atingido",AB8)))</formula>
    </cfRule>
  </conditionalFormatting>
  <conditionalFormatting sqref="AB17:AB18">
    <cfRule type="containsText" dxfId="332" priority="331" operator="containsText" text="Gatilho atingido">
      <formula>NOT(ISERROR(SEARCH("Gatilho atingido",AB17)))</formula>
    </cfRule>
    <cfRule type="containsText" dxfId="331" priority="332" operator="containsText" text="Gatilho não atingido">
      <formula>NOT(ISERROR(SEARCH("Gatilho não atingido",AB17)))</formula>
    </cfRule>
  </conditionalFormatting>
  <conditionalFormatting sqref="AB26:AB27">
    <cfRule type="containsText" dxfId="330" priority="329" operator="containsText" text="Gatilho atingido">
      <formula>NOT(ISERROR(SEARCH("Gatilho atingido",AB26)))</formula>
    </cfRule>
    <cfRule type="containsText" dxfId="329" priority="330" operator="containsText" text="Gatilho não atingido">
      <formula>NOT(ISERROR(SEARCH("Gatilho não atingido",AB26)))</formula>
    </cfRule>
  </conditionalFormatting>
  <conditionalFormatting sqref="AB35:AB36">
    <cfRule type="containsText" dxfId="328" priority="327" operator="containsText" text="Gatilho atingido">
      <formula>NOT(ISERROR(SEARCH("Gatilho atingido",AB35)))</formula>
    </cfRule>
    <cfRule type="containsText" dxfId="327" priority="328" operator="containsText" text="Gatilho não atingido">
      <formula>NOT(ISERROR(SEARCH("Gatilho não atingido",AB35)))</formula>
    </cfRule>
  </conditionalFormatting>
  <conditionalFormatting sqref="AB44:AB45">
    <cfRule type="containsText" dxfId="326" priority="325" operator="containsText" text="Gatilho atingido">
      <formula>NOT(ISERROR(SEARCH("Gatilho atingido",AB44)))</formula>
    </cfRule>
    <cfRule type="containsText" dxfId="325" priority="326" operator="containsText" text="Gatilho não atingido">
      <formula>NOT(ISERROR(SEARCH("Gatilho não atingido",AB44)))</formula>
    </cfRule>
  </conditionalFormatting>
  <conditionalFormatting sqref="AB53:AB54">
    <cfRule type="containsText" dxfId="324" priority="323" operator="containsText" text="Gatilho atingido">
      <formula>NOT(ISERROR(SEARCH("Gatilho atingido",AB53)))</formula>
    </cfRule>
    <cfRule type="containsText" dxfId="323" priority="324" operator="containsText" text="Gatilho não atingido">
      <formula>NOT(ISERROR(SEARCH("Gatilho não atingido",AB53)))</formula>
    </cfRule>
  </conditionalFormatting>
  <conditionalFormatting sqref="AB62:AB63">
    <cfRule type="containsText" dxfId="322" priority="321" operator="containsText" text="Gatilho atingido">
      <formula>NOT(ISERROR(SEARCH("Gatilho atingido",AB62)))</formula>
    </cfRule>
    <cfRule type="containsText" dxfId="321" priority="322" operator="containsText" text="Gatilho não atingido">
      <formula>NOT(ISERROR(SEARCH("Gatilho não atingido",AB62)))</formula>
    </cfRule>
  </conditionalFormatting>
  <conditionalFormatting sqref="AB71:AB72">
    <cfRule type="containsText" dxfId="320" priority="319" operator="containsText" text="Gatilho atingido">
      <formula>NOT(ISERROR(SEARCH("Gatilho atingido",AB71)))</formula>
    </cfRule>
    <cfRule type="containsText" dxfId="319" priority="320" operator="containsText" text="Gatilho não atingido">
      <formula>NOT(ISERROR(SEARCH("Gatilho não atingido",AB71)))</formula>
    </cfRule>
  </conditionalFormatting>
  <conditionalFormatting sqref="AB80:AB81">
    <cfRule type="containsText" dxfId="318" priority="317" operator="containsText" text="Gatilho atingido">
      <formula>NOT(ISERROR(SEARCH("Gatilho atingido",AB80)))</formula>
    </cfRule>
    <cfRule type="containsText" dxfId="317" priority="318" operator="containsText" text="Gatilho não atingido">
      <formula>NOT(ISERROR(SEARCH("Gatilho não atingido",AB80)))</formula>
    </cfRule>
  </conditionalFormatting>
  <conditionalFormatting sqref="AB89:AB90">
    <cfRule type="containsText" dxfId="316" priority="315" operator="containsText" text="Gatilho atingido">
      <formula>NOT(ISERROR(SEARCH("Gatilho atingido",AB89)))</formula>
    </cfRule>
    <cfRule type="containsText" dxfId="315" priority="316" operator="containsText" text="Gatilho não atingido">
      <formula>NOT(ISERROR(SEARCH("Gatilho não atingido",AB89)))</formula>
    </cfRule>
  </conditionalFormatting>
  <conditionalFormatting sqref="AB98:AB99">
    <cfRule type="containsText" dxfId="314" priority="313" operator="containsText" text="Gatilho atingido">
      <formula>NOT(ISERROR(SEARCH("Gatilho atingido",AB98)))</formula>
    </cfRule>
    <cfRule type="containsText" dxfId="313" priority="314" operator="containsText" text="Gatilho não atingido">
      <formula>NOT(ISERROR(SEARCH("Gatilho não atingido",AB98)))</formula>
    </cfRule>
  </conditionalFormatting>
  <conditionalFormatting sqref="AB107:AB108">
    <cfRule type="containsText" dxfId="312" priority="311" operator="containsText" text="Gatilho atingido">
      <formula>NOT(ISERROR(SEARCH("Gatilho atingido",AB107)))</formula>
    </cfRule>
    <cfRule type="containsText" dxfId="311" priority="312" operator="containsText" text="Gatilho não atingido">
      <formula>NOT(ISERROR(SEARCH("Gatilho não atingido",AB107)))</formula>
    </cfRule>
  </conditionalFormatting>
  <conditionalFormatting sqref="AB116:AB117">
    <cfRule type="containsText" dxfId="310" priority="309" operator="containsText" text="Gatilho atingido">
      <formula>NOT(ISERROR(SEARCH("Gatilho atingido",AB116)))</formula>
    </cfRule>
    <cfRule type="containsText" dxfId="309" priority="310" operator="containsText" text="Gatilho não atingido">
      <formula>NOT(ISERROR(SEARCH("Gatilho não atingido",AB116)))</formula>
    </cfRule>
  </conditionalFormatting>
  <conditionalFormatting sqref="AW8">
    <cfRule type="cellIs" dxfId="308" priority="308" operator="lessThan">
      <formula>0.0525</formula>
    </cfRule>
  </conditionalFormatting>
  <conditionalFormatting sqref="AW9">
    <cfRule type="containsText" dxfId="307" priority="305" operator="containsText" text="Gatilho não atingido">
      <formula>NOT(ISERROR(SEARCH("Gatilho não atingido",AW9)))</formula>
    </cfRule>
    <cfRule type="containsText" dxfId="306" priority="306" operator="containsText" text="Gatilho atingido">
      <formula>NOT(ISERROR(SEARCH("Gatilho atingido",AW9)))</formula>
    </cfRule>
    <cfRule type="cellIs" dxfId="305" priority="307" operator="lessThan">
      <formula>0.0525</formula>
    </cfRule>
  </conditionalFormatting>
  <conditionalFormatting sqref="AW10">
    <cfRule type="containsText" dxfId="304" priority="302" operator="containsText" text="Gatilho não atingido">
      <formula>NOT(ISERROR(SEARCH("Gatilho não atingido",AW10)))</formula>
    </cfRule>
    <cfRule type="containsText" dxfId="303" priority="303" operator="containsText" text="Gatilho atingido">
      <formula>NOT(ISERROR(SEARCH("Gatilho atingido",AW10)))</formula>
    </cfRule>
    <cfRule type="cellIs" dxfId="302" priority="304" operator="lessThan">
      <formula>0.0525</formula>
    </cfRule>
  </conditionalFormatting>
  <conditionalFormatting sqref="AW11">
    <cfRule type="containsText" dxfId="301" priority="299" operator="containsText" text="Gatilho não atingido">
      <formula>NOT(ISERROR(SEARCH("Gatilho não atingido",AW11)))</formula>
    </cfRule>
    <cfRule type="containsText" dxfId="300" priority="300" operator="containsText" text="Gatilho atingido">
      <formula>NOT(ISERROR(SEARCH("Gatilho atingido",AW11)))</formula>
    </cfRule>
    <cfRule type="cellIs" dxfId="299" priority="301" operator="lessThan">
      <formula>0.0525</formula>
    </cfRule>
  </conditionalFormatting>
  <conditionalFormatting sqref="AC8:AC9">
    <cfRule type="containsText" dxfId="298" priority="297" operator="containsText" text="Gatilho atingido">
      <formula>NOT(ISERROR(SEARCH("Gatilho atingido",AC8)))</formula>
    </cfRule>
    <cfRule type="containsText" dxfId="297" priority="298" operator="containsText" text="Gatilho não atingido">
      <formula>NOT(ISERROR(SEARCH("Gatilho não atingido",AC8)))</formula>
    </cfRule>
  </conditionalFormatting>
  <conditionalFormatting sqref="AC17:AC18">
    <cfRule type="containsText" dxfId="296" priority="295" operator="containsText" text="Gatilho atingido">
      <formula>NOT(ISERROR(SEARCH("Gatilho atingido",AC17)))</formula>
    </cfRule>
    <cfRule type="containsText" dxfId="295" priority="296" operator="containsText" text="Gatilho não atingido">
      <formula>NOT(ISERROR(SEARCH("Gatilho não atingido",AC17)))</formula>
    </cfRule>
  </conditionalFormatting>
  <conditionalFormatting sqref="AC26:AC27">
    <cfRule type="containsText" dxfId="294" priority="293" operator="containsText" text="Gatilho atingido">
      <formula>NOT(ISERROR(SEARCH("Gatilho atingido",AC26)))</formula>
    </cfRule>
    <cfRule type="containsText" dxfId="293" priority="294" operator="containsText" text="Gatilho não atingido">
      <formula>NOT(ISERROR(SEARCH("Gatilho não atingido",AC26)))</formula>
    </cfRule>
  </conditionalFormatting>
  <conditionalFormatting sqref="AC35:AC36">
    <cfRule type="containsText" dxfId="292" priority="291" operator="containsText" text="Gatilho atingido">
      <formula>NOT(ISERROR(SEARCH("Gatilho atingido",AC35)))</formula>
    </cfRule>
    <cfRule type="containsText" dxfId="291" priority="292" operator="containsText" text="Gatilho não atingido">
      <formula>NOT(ISERROR(SEARCH("Gatilho não atingido",AC35)))</formula>
    </cfRule>
  </conditionalFormatting>
  <conditionalFormatting sqref="AC44:AC45">
    <cfRule type="containsText" dxfId="290" priority="289" operator="containsText" text="Gatilho atingido">
      <formula>NOT(ISERROR(SEARCH("Gatilho atingido",AC44)))</formula>
    </cfRule>
    <cfRule type="containsText" dxfId="289" priority="290" operator="containsText" text="Gatilho não atingido">
      <formula>NOT(ISERROR(SEARCH("Gatilho não atingido",AC44)))</formula>
    </cfRule>
  </conditionalFormatting>
  <conditionalFormatting sqref="AC53:AC54">
    <cfRule type="containsText" dxfId="288" priority="287" operator="containsText" text="Gatilho atingido">
      <formula>NOT(ISERROR(SEARCH("Gatilho atingido",AC53)))</formula>
    </cfRule>
    <cfRule type="containsText" dxfId="287" priority="288" operator="containsText" text="Gatilho não atingido">
      <formula>NOT(ISERROR(SEARCH("Gatilho não atingido",AC53)))</formula>
    </cfRule>
  </conditionalFormatting>
  <conditionalFormatting sqref="AC62:AC63">
    <cfRule type="containsText" dxfId="286" priority="285" operator="containsText" text="Gatilho atingido">
      <formula>NOT(ISERROR(SEARCH("Gatilho atingido",AC62)))</formula>
    </cfRule>
    <cfRule type="containsText" dxfId="285" priority="286" operator="containsText" text="Gatilho não atingido">
      <formula>NOT(ISERROR(SEARCH("Gatilho não atingido",AC62)))</formula>
    </cfRule>
  </conditionalFormatting>
  <conditionalFormatting sqref="AC71:AC72">
    <cfRule type="containsText" dxfId="284" priority="283" operator="containsText" text="Gatilho atingido">
      <formula>NOT(ISERROR(SEARCH("Gatilho atingido",AC71)))</formula>
    </cfRule>
    <cfRule type="containsText" dxfId="283" priority="284" operator="containsText" text="Gatilho não atingido">
      <formula>NOT(ISERROR(SEARCH("Gatilho não atingido",AC71)))</formula>
    </cfRule>
  </conditionalFormatting>
  <conditionalFormatting sqref="AC80:AC81">
    <cfRule type="containsText" dxfId="282" priority="281" operator="containsText" text="Gatilho atingido">
      <formula>NOT(ISERROR(SEARCH("Gatilho atingido",AC80)))</formula>
    </cfRule>
    <cfRule type="containsText" dxfId="281" priority="282" operator="containsText" text="Gatilho não atingido">
      <formula>NOT(ISERROR(SEARCH("Gatilho não atingido",AC80)))</formula>
    </cfRule>
  </conditionalFormatting>
  <conditionalFormatting sqref="AC89:AC90">
    <cfRule type="containsText" dxfId="280" priority="279" operator="containsText" text="Gatilho atingido">
      <formula>NOT(ISERROR(SEARCH("Gatilho atingido",AC89)))</formula>
    </cfRule>
    <cfRule type="containsText" dxfId="279" priority="280" operator="containsText" text="Gatilho não atingido">
      <formula>NOT(ISERROR(SEARCH("Gatilho não atingido",AC89)))</formula>
    </cfRule>
  </conditionalFormatting>
  <conditionalFormatting sqref="AC98:AC99">
    <cfRule type="containsText" dxfId="278" priority="277" operator="containsText" text="Gatilho atingido">
      <formula>NOT(ISERROR(SEARCH("Gatilho atingido",AC98)))</formula>
    </cfRule>
    <cfRule type="containsText" dxfId="277" priority="278" operator="containsText" text="Gatilho não atingido">
      <formula>NOT(ISERROR(SEARCH("Gatilho não atingido",AC98)))</formula>
    </cfRule>
  </conditionalFormatting>
  <conditionalFormatting sqref="AC107:AC108">
    <cfRule type="containsText" dxfId="276" priority="275" operator="containsText" text="Gatilho atingido">
      <formula>NOT(ISERROR(SEARCH("Gatilho atingido",AC107)))</formula>
    </cfRule>
    <cfRule type="containsText" dxfId="275" priority="276" operator="containsText" text="Gatilho não atingido">
      <formula>NOT(ISERROR(SEARCH("Gatilho não atingido",AC107)))</formula>
    </cfRule>
  </conditionalFormatting>
  <conditionalFormatting sqref="AC116:AC117">
    <cfRule type="containsText" dxfId="274" priority="273" operator="containsText" text="Gatilho atingido">
      <formula>NOT(ISERROR(SEARCH("Gatilho atingido",AC116)))</formula>
    </cfRule>
    <cfRule type="containsText" dxfId="273" priority="274" operator="containsText" text="Gatilho não atingido">
      <formula>NOT(ISERROR(SEARCH("Gatilho não atingido",AC116)))</formula>
    </cfRule>
  </conditionalFormatting>
  <conditionalFormatting sqref="AX8">
    <cfRule type="cellIs" dxfId="272" priority="272" operator="lessThan">
      <formula>0.0525</formula>
    </cfRule>
  </conditionalFormatting>
  <conditionalFormatting sqref="AX9">
    <cfRule type="containsText" dxfId="271" priority="269" operator="containsText" text="Gatilho não atingido">
      <formula>NOT(ISERROR(SEARCH("Gatilho não atingido",AX9)))</formula>
    </cfRule>
    <cfRule type="containsText" dxfId="270" priority="270" operator="containsText" text="Gatilho atingido">
      <formula>NOT(ISERROR(SEARCH("Gatilho atingido",AX9)))</formula>
    </cfRule>
    <cfRule type="cellIs" dxfId="269" priority="271" operator="lessThan">
      <formula>0.0525</formula>
    </cfRule>
  </conditionalFormatting>
  <conditionalFormatting sqref="AX10">
    <cfRule type="containsText" dxfId="268" priority="266" operator="containsText" text="Gatilho não atingido">
      <formula>NOT(ISERROR(SEARCH("Gatilho não atingido",AX10)))</formula>
    </cfRule>
    <cfRule type="containsText" dxfId="267" priority="267" operator="containsText" text="Gatilho atingido">
      <formula>NOT(ISERROR(SEARCH("Gatilho atingido",AX10)))</formula>
    </cfRule>
    <cfRule type="cellIs" dxfId="266" priority="268" operator="lessThan">
      <formula>0.0525</formula>
    </cfRule>
  </conditionalFormatting>
  <conditionalFormatting sqref="AX11">
    <cfRule type="containsText" dxfId="265" priority="263" operator="containsText" text="Gatilho não atingido">
      <formula>NOT(ISERROR(SEARCH("Gatilho não atingido",AX11)))</formula>
    </cfRule>
    <cfRule type="containsText" dxfId="264" priority="264" operator="containsText" text="Gatilho atingido">
      <formula>NOT(ISERROR(SEARCH("Gatilho atingido",AX11)))</formula>
    </cfRule>
    <cfRule type="cellIs" dxfId="263" priority="265" operator="lessThan">
      <formula>0.0525</formula>
    </cfRule>
  </conditionalFormatting>
  <conditionalFormatting sqref="AD8:AD9">
    <cfRule type="containsText" dxfId="262" priority="261" operator="containsText" text="Gatilho atingido">
      <formula>NOT(ISERROR(SEARCH("Gatilho atingido",AD8)))</formula>
    </cfRule>
    <cfRule type="containsText" dxfId="261" priority="262" operator="containsText" text="Gatilho não atingido">
      <formula>NOT(ISERROR(SEARCH("Gatilho não atingido",AD8)))</formula>
    </cfRule>
  </conditionalFormatting>
  <conditionalFormatting sqref="AD17:AD18">
    <cfRule type="containsText" dxfId="260" priority="259" operator="containsText" text="Gatilho atingido">
      <formula>NOT(ISERROR(SEARCH("Gatilho atingido",AD17)))</formula>
    </cfRule>
    <cfRule type="containsText" dxfId="259" priority="260" operator="containsText" text="Gatilho não atingido">
      <formula>NOT(ISERROR(SEARCH("Gatilho não atingido",AD17)))</formula>
    </cfRule>
  </conditionalFormatting>
  <conditionalFormatting sqref="AD26:AD27">
    <cfRule type="containsText" dxfId="258" priority="257" operator="containsText" text="Gatilho atingido">
      <formula>NOT(ISERROR(SEARCH("Gatilho atingido",AD26)))</formula>
    </cfRule>
    <cfRule type="containsText" dxfId="257" priority="258" operator="containsText" text="Gatilho não atingido">
      <formula>NOT(ISERROR(SEARCH("Gatilho não atingido",AD26)))</formula>
    </cfRule>
  </conditionalFormatting>
  <conditionalFormatting sqref="AD35:AD36">
    <cfRule type="containsText" dxfId="256" priority="255" operator="containsText" text="Gatilho atingido">
      <formula>NOT(ISERROR(SEARCH("Gatilho atingido",AD35)))</formula>
    </cfRule>
    <cfRule type="containsText" dxfId="255" priority="256" operator="containsText" text="Gatilho não atingido">
      <formula>NOT(ISERROR(SEARCH("Gatilho não atingido",AD35)))</formula>
    </cfRule>
  </conditionalFormatting>
  <conditionalFormatting sqref="AD44:AD45">
    <cfRule type="containsText" dxfId="254" priority="253" operator="containsText" text="Gatilho atingido">
      <formula>NOT(ISERROR(SEARCH("Gatilho atingido",AD44)))</formula>
    </cfRule>
    <cfRule type="containsText" dxfId="253" priority="254" operator="containsText" text="Gatilho não atingido">
      <formula>NOT(ISERROR(SEARCH("Gatilho não atingido",AD44)))</formula>
    </cfRule>
  </conditionalFormatting>
  <conditionalFormatting sqref="AD53:AD54">
    <cfRule type="containsText" dxfId="252" priority="251" operator="containsText" text="Gatilho atingido">
      <formula>NOT(ISERROR(SEARCH("Gatilho atingido",AD53)))</formula>
    </cfRule>
    <cfRule type="containsText" dxfId="251" priority="252" operator="containsText" text="Gatilho não atingido">
      <formula>NOT(ISERROR(SEARCH("Gatilho não atingido",AD53)))</formula>
    </cfRule>
  </conditionalFormatting>
  <conditionalFormatting sqref="AD62:AD63">
    <cfRule type="containsText" dxfId="250" priority="249" operator="containsText" text="Gatilho atingido">
      <formula>NOT(ISERROR(SEARCH("Gatilho atingido",AD62)))</formula>
    </cfRule>
    <cfRule type="containsText" dxfId="249" priority="250" operator="containsText" text="Gatilho não atingido">
      <formula>NOT(ISERROR(SEARCH("Gatilho não atingido",AD62)))</formula>
    </cfRule>
  </conditionalFormatting>
  <conditionalFormatting sqref="AD71:AD72">
    <cfRule type="containsText" dxfId="248" priority="247" operator="containsText" text="Gatilho atingido">
      <formula>NOT(ISERROR(SEARCH("Gatilho atingido",AD71)))</formula>
    </cfRule>
    <cfRule type="containsText" dxfId="247" priority="248" operator="containsText" text="Gatilho não atingido">
      <formula>NOT(ISERROR(SEARCH("Gatilho não atingido",AD71)))</formula>
    </cfRule>
  </conditionalFormatting>
  <conditionalFormatting sqref="AD80:AD81">
    <cfRule type="containsText" dxfId="246" priority="245" operator="containsText" text="Gatilho atingido">
      <formula>NOT(ISERROR(SEARCH("Gatilho atingido",AD80)))</formula>
    </cfRule>
    <cfRule type="containsText" dxfId="245" priority="246" operator="containsText" text="Gatilho não atingido">
      <formula>NOT(ISERROR(SEARCH("Gatilho não atingido",AD80)))</formula>
    </cfRule>
  </conditionalFormatting>
  <conditionalFormatting sqref="AD89:AD90">
    <cfRule type="containsText" dxfId="244" priority="243" operator="containsText" text="Gatilho atingido">
      <formula>NOT(ISERROR(SEARCH("Gatilho atingido",AD89)))</formula>
    </cfRule>
    <cfRule type="containsText" dxfId="243" priority="244" operator="containsText" text="Gatilho não atingido">
      <formula>NOT(ISERROR(SEARCH("Gatilho não atingido",AD89)))</formula>
    </cfRule>
  </conditionalFormatting>
  <conditionalFormatting sqref="AD98:AD99">
    <cfRule type="containsText" dxfId="242" priority="241" operator="containsText" text="Gatilho atingido">
      <formula>NOT(ISERROR(SEARCH("Gatilho atingido",AD98)))</formula>
    </cfRule>
    <cfRule type="containsText" dxfId="241" priority="242" operator="containsText" text="Gatilho não atingido">
      <formula>NOT(ISERROR(SEARCH("Gatilho não atingido",AD98)))</formula>
    </cfRule>
  </conditionalFormatting>
  <conditionalFormatting sqref="AD107:AD108">
    <cfRule type="containsText" dxfId="240" priority="239" operator="containsText" text="Gatilho atingido">
      <formula>NOT(ISERROR(SEARCH("Gatilho atingido",AD107)))</formula>
    </cfRule>
    <cfRule type="containsText" dxfId="239" priority="240" operator="containsText" text="Gatilho não atingido">
      <formula>NOT(ISERROR(SEARCH("Gatilho não atingido",AD107)))</formula>
    </cfRule>
  </conditionalFormatting>
  <conditionalFormatting sqref="AD116:AD117">
    <cfRule type="containsText" dxfId="238" priority="237" operator="containsText" text="Gatilho atingido">
      <formula>NOT(ISERROR(SEARCH("Gatilho atingido",AD116)))</formula>
    </cfRule>
    <cfRule type="containsText" dxfId="237" priority="238" operator="containsText" text="Gatilho não atingido">
      <formula>NOT(ISERROR(SEARCH("Gatilho não atingido",AD116)))</formula>
    </cfRule>
  </conditionalFormatting>
  <conditionalFormatting sqref="AY8">
    <cfRule type="cellIs" dxfId="236" priority="236" operator="lessThan">
      <formula>0.0525</formula>
    </cfRule>
  </conditionalFormatting>
  <conditionalFormatting sqref="AY9">
    <cfRule type="containsText" dxfId="235" priority="233" operator="containsText" text="Gatilho não atingido">
      <formula>NOT(ISERROR(SEARCH("Gatilho não atingido",AY9)))</formula>
    </cfRule>
    <cfRule type="containsText" dxfId="234" priority="234" operator="containsText" text="Gatilho atingido">
      <formula>NOT(ISERROR(SEARCH("Gatilho atingido",AY9)))</formula>
    </cfRule>
    <cfRule type="cellIs" dxfId="233" priority="235" operator="lessThan">
      <formula>0.0525</formula>
    </cfRule>
  </conditionalFormatting>
  <conditionalFormatting sqref="AY10">
    <cfRule type="containsText" dxfId="232" priority="230" operator="containsText" text="Gatilho não atingido">
      <formula>NOT(ISERROR(SEARCH("Gatilho não atingido",AY10)))</formula>
    </cfRule>
    <cfRule type="containsText" dxfId="231" priority="231" operator="containsText" text="Gatilho atingido">
      <formula>NOT(ISERROR(SEARCH("Gatilho atingido",AY10)))</formula>
    </cfRule>
    <cfRule type="cellIs" dxfId="230" priority="232" operator="lessThan">
      <formula>0.0525</formula>
    </cfRule>
  </conditionalFormatting>
  <conditionalFormatting sqref="AY11">
    <cfRule type="containsText" dxfId="229" priority="227" operator="containsText" text="Gatilho não atingido">
      <formula>NOT(ISERROR(SEARCH("Gatilho não atingido",AY11)))</formula>
    </cfRule>
    <cfRule type="containsText" dxfId="228" priority="228" operator="containsText" text="Gatilho atingido">
      <formula>NOT(ISERROR(SEARCH("Gatilho atingido",AY11)))</formula>
    </cfRule>
    <cfRule type="cellIs" dxfId="227" priority="229" operator="lessThan">
      <formula>0.0525</formula>
    </cfRule>
  </conditionalFormatting>
  <conditionalFormatting sqref="AE8:AE9">
    <cfRule type="containsText" dxfId="226" priority="225" operator="containsText" text="Gatilho atingido">
      <formula>NOT(ISERROR(SEARCH("Gatilho atingido",AE8)))</formula>
    </cfRule>
    <cfRule type="containsText" dxfId="225" priority="226" operator="containsText" text="Gatilho não atingido">
      <formula>NOT(ISERROR(SEARCH("Gatilho não atingido",AE8)))</formula>
    </cfRule>
  </conditionalFormatting>
  <conditionalFormatting sqref="AE17:AE18">
    <cfRule type="containsText" dxfId="224" priority="223" operator="containsText" text="Gatilho atingido">
      <formula>NOT(ISERROR(SEARCH("Gatilho atingido",AE17)))</formula>
    </cfRule>
    <cfRule type="containsText" dxfId="223" priority="224" operator="containsText" text="Gatilho não atingido">
      <formula>NOT(ISERROR(SEARCH("Gatilho não atingido",AE17)))</formula>
    </cfRule>
  </conditionalFormatting>
  <conditionalFormatting sqref="AE26:AE27">
    <cfRule type="containsText" dxfId="222" priority="221" operator="containsText" text="Gatilho atingido">
      <formula>NOT(ISERROR(SEARCH("Gatilho atingido",AE26)))</formula>
    </cfRule>
    <cfRule type="containsText" dxfId="221" priority="222" operator="containsText" text="Gatilho não atingido">
      <formula>NOT(ISERROR(SEARCH("Gatilho não atingido",AE26)))</formula>
    </cfRule>
  </conditionalFormatting>
  <conditionalFormatting sqref="AE35:AE36">
    <cfRule type="containsText" dxfId="220" priority="219" operator="containsText" text="Gatilho atingido">
      <formula>NOT(ISERROR(SEARCH("Gatilho atingido",AE35)))</formula>
    </cfRule>
    <cfRule type="containsText" dxfId="219" priority="220" operator="containsText" text="Gatilho não atingido">
      <formula>NOT(ISERROR(SEARCH("Gatilho não atingido",AE35)))</formula>
    </cfRule>
  </conditionalFormatting>
  <conditionalFormatting sqref="AE44:AE45">
    <cfRule type="containsText" dxfId="218" priority="217" operator="containsText" text="Gatilho atingido">
      <formula>NOT(ISERROR(SEARCH("Gatilho atingido",AE44)))</formula>
    </cfRule>
    <cfRule type="containsText" dxfId="217" priority="218" operator="containsText" text="Gatilho não atingido">
      <formula>NOT(ISERROR(SEARCH("Gatilho não atingido",AE44)))</formula>
    </cfRule>
  </conditionalFormatting>
  <conditionalFormatting sqref="AE53:AE54">
    <cfRule type="containsText" dxfId="216" priority="215" operator="containsText" text="Gatilho atingido">
      <formula>NOT(ISERROR(SEARCH("Gatilho atingido",AE53)))</formula>
    </cfRule>
    <cfRule type="containsText" dxfId="215" priority="216" operator="containsText" text="Gatilho não atingido">
      <formula>NOT(ISERROR(SEARCH("Gatilho não atingido",AE53)))</formula>
    </cfRule>
  </conditionalFormatting>
  <conditionalFormatting sqref="AE62:AE63">
    <cfRule type="containsText" dxfId="214" priority="213" operator="containsText" text="Gatilho atingido">
      <formula>NOT(ISERROR(SEARCH("Gatilho atingido",AE62)))</formula>
    </cfRule>
    <cfRule type="containsText" dxfId="213" priority="214" operator="containsText" text="Gatilho não atingido">
      <formula>NOT(ISERROR(SEARCH("Gatilho não atingido",AE62)))</formula>
    </cfRule>
  </conditionalFormatting>
  <conditionalFormatting sqref="AE71:AE72">
    <cfRule type="containsText" dxfId="212" priority="211" operator="containsText" text="Gatilho atingido">
      <formula>NOT(ISERROR(SEARCH("Gatilho atingido",AE71)))</formula>
    </cfRule>
    <cfRule type="containsText" dxfId="211" priority="212" operator="containsText" text="Gatilho não atingido">
      <formula>NOT(ISERROR(SEARCH("Gatilho não atingido",AE71)))</formula>
    </cfRule>
  </conditionalFormatting>
  <conditionalFormatting sqref="AE80:AE81">
    <cfRule type="containsText" dxfId="210" priority="209" operator="containsText" text="Gatilho atingido">
      <formula>NOT(ISERROR(SEARCH("Gatilho atingido",AE80)))</formula>
    </cfRule>
    <cfRule type="containsText" dxfId="209" priority="210" operator="containsText" text="Gatilho não atingido">
      <formula>NOT(ISERROR(SEARCH("Gatilho não atingido",AE80)))</formula>
    </cfRule>
  </conditionalFormatting>
  <conditionalFormatting sqref="AE89:AE90">
    <cfRule type="containsText" dxfId="208" priority="207" operator="containsText" text="Gatilho atingido">
      <formula>NOT(ISERROR(SEARCH("Gatilho atingido",AE89)))</formula>
    </cfRule>
    <cfRule type="containsText" dxfId="207" priority="208" operator="containsText" text="Gatilho não atingido">
      <formula>NOT(ISERROR(SEARCH("Gatilho não atingido",AE89)))</formula>
    </cfRule>
  </conditionalFormatting>
  <conditionalFormatting sqref="AE98:AE99">
    <cfRule type="containsText" dxfId="206" priority="205" operator="containsText" text="Gatilho atingido">
      <formula>NOT(ISERROR(SEARCH("Gatilho atingido",AE98)))</formula>
    </cfRule>
    <cfRule type="containsText" dxfId="205" priority="206" operator="containsText" text="Gatilho não atingido">
      <formula>NOT(ISERROR(SEARCH("Gatilho não atingido",AE98)))</formula>
    </cfRule>
  </conditionalFormatting>
  <conditionalFormatting sqref="AE107:AE108">
    <cfRule type="containsText" dxfId="204" priority="203" operator="containsText" text="Gatilho atingido">
      <formula>NOT(ISERROR(SEARCH("Gatilho atingido",AE107)))</formula>
    </cfRule>
    <cfRule type="containsText" dxfId="203" priority="204" operator="containsText" text="Gatilho não atingido">
      <formula>NOT(ISERROR(SEARCH("Gatilho não atingido",AE107)))</formula>
    </cfRule>
  </conditionalFormatting>
  <conditionalFormatting sqref="AE116:AE117">
    <cfRule type="containsText" dxfId="202" priority="201" operator="containsText" text="Gatilho atingido">
      <formula>NOT(ISERROR(SEARCH("Gatilho atingido",AE116)))</formula>
    </cfRule>
    <cfRule type="containsText" dxfId="201" priority="202" operator="containsText" text="Gatilho não atingido">
      <formula>NOT(ISERROR(SEARCH("Gatilho não atingido",AE116)))</formula>
    </cfRule>
  </conditionalFormatting>
  <conditionalFormatting sqref="AZ8">
    <cfRule type="cellIs" dxfId="200" priority="200" operator="lessThan">
      <formula>0.0525</formula>
    </cfRule>
  </conditionalFormatting>
  <conditionalFormatting sqref="AZ9">
    <cfRule type="containsText" dxfId="199" priority="197" operator="containsText" text="Gatilho não atingido">
      <formula>NOT(ISERROR(SEARCH("Gatilho não atingido",AZ9)))</formula>
    </cfRule>
    <cfRule type="containsText" dxfId="198" priority="198" operator="containsText" text="Gatilho atingido">
      <formula>NOT(ISERROR(SEARCH("Gatilho atingido",AZ9)))</formula>
    </cfRule>
    <cfRule type="cellIs" dxfId="197" priority="199" operator="lessThan">
      <formula>0.0525</formula>
    </cfRule>
  </conditionalFormatting>
  <conditionalFormatting sqref="AZ10">
    <cfRule type="containsText" dxfId="196" priority="194" operator="containsText" text="Gatilho não atingido">
      <formula>NOT(ISERROR(SEARCH("Gatilho não atingido",AZ10)))</formula>
    </cfRule>
    <cfRule type="containsText" dxfId="195" priority="195" operator="containsText" text="Gatilho atingido">
      <formula>NOT(ISERROR(SEARCH("Gatilho atingido",AZ10)))</formula>
    </cfRule>
    <cfRule type="cellIs" dxfId="194" priority="196" operator="lessThan">
      <formula>0.0525</formula>
    </cfRule>
  </conditionalFormatting>
  <conditionalFormatting sqref="AZ11">
    <cfRule type="containsText" dxfId="193" priority="191" operator="containsText" text="Gatilho não atingido">
      <formula>NOT(ISERROR(SEARCH("Gatilho não atingido",AZ11)))</formula>
    </cfRule>
    <cfRule type="containsText" dxfId="192" priority="192" operator="containsText" text="Gatilho atingido">
      <formula>NOT(ISERROR(SEARCH("Gatilho atingido",AZ11)))</formula>
    </cfRule>
    <cfRule type="cellIs" dxfId="191" priority="193" operator="lessThan">
      <formula>0.0525</formula>
    </cfRule>
  </conditionalFormatting>
  <conditionalFormatting sqref="AF8:AH9">
    <cfRule type="containsText" dxfId="190" priority="179" operator="containsText" text="Gatilho atingido">
      <formula>NOT(ISERROR(SEARCH("Gatilho atingido",AF8)))</formula>
    </cfRule>
    <cfRule type="containsText" dxfId="189" priority="180" operator="containsText" text="Gatilho não atingido">
      <formula>NOT(ISERROR(SEARCH("Gatilho não atingido",AF8)))</formula>
    </cfRule>
  </conditionalFormatting>
  <conditionalFormatting sqref="AF17:AH18">
    <cfRule type="containsText" dxfId="188" priority="177" operator="containsText" text="Gatilho atingido">
      <formula>NOT(ISERROR(SEARCH("Gatilho atingido",AF17)))</formula>
    </cfRule>
    <cfRule type="containsText" dxfId="187" priority="178" operator="containsText" text="Gatilho não atingido">
      <formula>NOT(ISERROR(SEARCH("Gatilho não atingido",AF17)))</formula>
    </cfRule>
  </conditionalFormatting>
  <conditionalFormatting sqref="AF26:AH27">
    <cfRule type="containsText" dxfId="186" priority="175" operator="containsText" text="Gatilho atingido">
      <formula>NOT(ISERROR(SEARCH("Gatilho atingido",AF26)))</formula>
    </cfRule>
    <cfRule type="containsText" dxfId="185" priority="176" operator="containsText" text="Gatilho não atingido">
      <formula>NOT(ISERROR(SEARCH("Gatilho não atingido",AF26)))</formula>
    </cfRule>
  </conditionalFormatting>
  <conditionalFormatting sqref="AF35:AH36">
    <cfRule type="containsText" dxfId="184" priority="173" operator="containsText" text="Gatilho atingido">
      <formula>NOT(ISERROR(SEARCH("Gatilho atingido",AF35)))</formula>
    </cfRule>
    <cfRule type="containsText" dxfId="183" priority="174" operator="containsText" text="Gatilho não atingido">
      <formula>NOT(ISERROR(SEARCH("Gatilho não atingido",AF35)))</formula>
    </cfRule>
  </conditionalFormatting>
  <conditionalFormatting sqref="AF44:AH45">
    <cfRule type="containsText" dxfId="182" priority="171" operator="containsText" text="Gatilho atingido">
      <formula>NOT(ISERROR(SEARCH("Gatilho atingido",AF44)))</formula>
    </cfRule>
    <cfRule type="containsText" dxfId="181" priority="172" operator="containsText" text="Gatilho não atingido">
      <formula>NOT(ISERROR(SEARCH("Gatilho não atingido",AF44)))</formula>
    </cfRule>
  </conditionalFormatting>
  <conditionalFormatting sqref="AF53:AH54">
    <cfRule type="containsText" dxfId="180" priority="169" operator="containsText" text="Gatilho atingido">
      <formula>NOT(ISERROR(SEARCH("Gatilho atingido",AF53)))</formula>
    </cfRule>
    <cfRule type="containsText" dxfId="179" priority="170" operator="containsText" text="Gatilho não atingido">
      <formula>NOT(ISERROR(SEARCH("Gatilho não atingido",AF53)))</formula>
    </cfRule>
  </conditionalFormatting>
  <conditionalFormatting sqref="AF62:AH63">
    <cfRule type="containsText" dxfId="178" priority="167" operator="containsText" text="Gatilho atingido">
      <formula>NOT(ISERROR(SEARCH("Gatilho atingido",AF62)))</formula>
    </cfRule>
    <cfRule type="containsText" dxfId="177" priority="168" operator="containsText" text="Gatilho não atingido">
      <formula>NOT(ISERROR(SEARCH("Gatilho não atingido",AF62)))</formula>
    </cfRule>
  </conditionalFormatting>
  <conditionalFormatting sqref="AF71:AH72">
    <cfRule type="containsText" dxfId="176" priority="165" operator="containsText" text="Gatilho atingido">
      <formula>NOT(ISERROR(SEARCH("Gatilho atingido",AF71)))</formula>
    </cfRule>
    <cfRule type="containsText" dxfId="175" priority="166" operator="containsText" text="Gatilho não atingido">
      <formula>NOT(ISERROR(SEARCH("Gatilho não atingido",AF71)))</formula>
    </cfRule>
  </conditionalFormatting>
  <conditionalFormatting sqref="AF80:AH81">
    <cfRule type="containsText" dxfId="174" priority="163" operator="containsText" text="Gatilho atingido">
      <formula>NOT(ISERROR(SEARCH("Gatilho atingido",AF80)))</formula>
    </cfRule>
    <cfRule type="containsText" dxfId="173" priority="164" operator="containsText" text="Gatilho não atingido">
      <formula>NOT(ISERROR(SEARCH("Gatilho não atingido",AF80)))</formula>
    </cfRule>
  </conditionalFormatting>
  <conditionalFormatting sqref="AF89:AH90">
    <cfRule type="containsText" dxfId="172" priority="161" operator="containsText" text="Gatilho atingido">
      <formula>NOT(ISERROR(SEARCH("Gatilho atingido",AF89)))</formula>
    </cfRule>
    <cfRule type="containsText" dxfId="171" priority="162" operator="containsText" text="Gatilho não atingido">
      <formula>NOT(ISERROR(SEARCH("Gatilho não atingido",AF89)))</formula>
    </cfRule>
  </conditionalFormatting>
  <conditionalFormatting sqref="AF98:AH99">
    <cfRule type="containsText" dxfId="170" priority="159" operator="containsText" text="Gatilho atingido">
      <formula>NOT(ISERROR(SEARCH("Gatilho atingido",AF98)))</formula>
    </cfRule>
    <cfRule type="containsText" dxfId="169" priority="160" operator="containsText" text="Gatilho não atingido">
      <formula>NOT(ISERROR(SEARCH("Gatilho não atingido",AF98)))</formula>
    </cfRule>
  </conditionalFormatting>
  <conditionalFormatting sqref="AF107:AH108">
    <cfRule type="containsText" dxfId="168" priority="157" operator="containsText" text="Gatilho atingido">
      <formula>NOT(ISERROR(SEARCH("Gatilho atingido",AF107)))</formula>
    </cfRule>
    <cfRule type="containsText" dxfId="167" priority="158" operator="containsText" text="Gatilho não atingido">
      <formula>NOT(ISERROR(SEARCH("Gatilho não atingido",AF107)))</formula>
    </cfRule>
  </conditionalFormatting>
  <conditionalFormatting sqref="AF116:AH117">
    <cfRule type="containsText" dxfId="166" priority="155" operator="containsText" text="Gatilho atingido">
      <formula>NOT(ISERROR(SEARCH("Gatilho atingido",AF116)))</formula>
    </cfRule>
    <cfRule type="containsText" dxfId="165" priority="156" operator="containsText" text="Gatilho não atingido">
      <formula>NOT(ISERROR(SEARCH("Gatilho não atingido",AF116)))</formula>
    </cfRule>
  </conditionalFormatting>
  <conditionalFormatting sqref="BA8:BC8">
    <cfRule type="cellIs" dxfId="164" priority="154" operator="lessThan">
      <formula>0.0525</formula>
    </cfRule>
  </conditionalFormatting>
  <conditionalFormatting sqref="BA9:BC9">
    <cfRule type="containsText" dxfId="163" priority="151" operator="containsText" text="Gatilho não atingido">
      <formula>NOT(ISERROR(SEARCH("Gatilho não atingido",BA9)))</formula>
    </cfRule>
    <cfRule type="containsText" dxfId="162" priority="152" operator="containsText" text="Gatilho atingido">
      <formula>NOT(ISERROR(SEARCH("Gatilho atingido",BA9)))</formula>
    </cfRule>
    <cfRule type="cellIs" dxfId="161" priority="153" operator="lessThan">
      <formula>0.0525</formula>
    </cfRule>
  </conditionalFormatting>
  <conditionalFormatting sqref="BA10:BC10">
    <cfRule type="containsText" dxfId="160" priority="148" operator="containsText" text="Gatilho não atingido">
      <formula>NOT(ISERROR(SEARCH("Gatilho não atingido",BA10)))</formula>
    </cfRule>
    <cfRule type="containsText" dxfId="159" priority="149" operator="containsText" text="Gatilho atingido">
      <formula>NOT(ISERROR(SEARCH("Gatilho atingido",BA10)))</formula>
    </cfRule>
    <cfRule type="cellIs" dxfId="158" priority="150" operator="lessThan">
      <formula>0.0525</formula>
    </cfRule>
  </conditionalFormatting>
  <conditionalFormatting sqref="BA11:BC11">
    <cfRule type="containsText" dxfId="157" priority="145" operator="containsText" text="Gatilho não atingido">
      <formula>NOT(ISERROR(SEARCH("Gatilho não atingido",BA11)))</formula>
    </cfRule>
    <cfRule type="containsText" dxfId="156" priority="146" operator="containsText" text="Gatilho atingido">
      <formula>NOT(ISERROR(SEARCH("Gatilho atingido",BA11)))</formula>
    </cfRule>
    <cfRule type="cellIs" dxfId="155" priority="147" operator="lessThan">
      <formula>0.0525</formula>
    </cfRule>
  </conditionalFormatting>
  <conditionalFormatting sqref="AI8:AI9">
    <cfRule type="containsText" dxfId="154" priority="143" operator="containsText" text="Gatilho atingido">
      <formula>NOT(ISERROR(SEARCH("Gatilho atingido",AI8)))</formula>
    </cfRule>
    <cfRule type="containsText" dxfId="153" priority="144" operator="containsText" text="Gatilho não atingido">
      <formula>NOT(ISERROR(SEARCH("Gatilho não atingido",AI8)))</formula>
    </cfRule>
  </conditionalFormatting>
  <conditionalFormatting sqref="AI17:AI18">
    <cfRule type="containsText" dxfId="152" priority="141" operator="containsText" text="Gatilho atingido">
      <formula>NOT(ISERROR(SEARCH("Gatilho atingido",AI17)))</formula>
    </cfRule>
    <cfRule type="containsText" dxfId="151" priority="142" operator="containsText" text="Gatilho não atingido">
      <formula>NOT(ISERROR(SEARCH("Gatilho não atingido",AI17)))</formula>
    </cfRule>
  </conditionalFormatting>
  <conditionalFormatting sqref="AI26:AI27">
    <cfRule type="containsText" dxfId="150" priority="139" operator="containsText" text="Gatilho atingido">
      <formula>NOT(ISERROR(SEARCH("Gatilho atingido",AI26)))</formula>
    </cfRule>
    <cfRule type="containsText" dxfId="149" priority="140" operator="containsText" text="Gatilho não atingido">
      <formula>NOT(ISERROR(SEARCH("Gatilho não atingido",AI26)))</formula>
    </cfRule>
  </conditionalFormatting>
  <conditionalFormatting sqref="AI35:AI36">
    <cfRule type="containsText" dxfId="148" priority="137" operator="containsText" text="Gatilho atingido">
      <formula>NOT(ISERROR(SEARCH("Gatilho atingido",AI35)))</formula>
    </cfRule>
    <cfRule type="containsText" dxfId="147" priority="138" operator="containsText" text="Gatilho não atingido">
      <formula>NOT(ISERROR(SEARCH("Gatilho não atingido",AI35)))</formula>
    </cfRule>
  </conditionalFormatting>
  <conditionalFormatting sqref="AI44:AI45">
    <cfRule type="containsText" dxfId="146" priority="135" operator="containsText" text="Gatilho atingido">
      <formula>NOT(ISERROR(SEARCH("Gatilho atingido",AI44)))</formula>
    </cfRule>
    <cfRule type="containsText" dxfId="145" priority="136" operator="containsText" text="Gatilho não atingido">
      <formula>NOT(ISERROR(SEARCH("Gatilho não atingido",AI44)))</formula>
    </cfRule>
  </conditionalFormatting>
  <conditionalFormatting sqref="AI53:AI54">
    <cfRule type="containsText" dxfId="144" priority="133" operator="containsText" text="Gatilho atingido">
      <formula>NOT(ISERROR(SEARCH("Gatilho atingido",AI53)))</formula>
    </cfRule>
    <cfRule type="containsText" dxfId="143" priority="134" operator="containsText" text="Gatilho não atingido">
      <formula>NOT(ISERROR(SEARCH("Gatilho não atingido",AI53)))</formula>
    </cfRule>
  </conditionalFormatting>
  <conditionalFormatting sqref="AI62:AI63">
    <cfRule type="containsText" dxfId="142" priority="131" operator="containsText" text="Gatilho atingido">
      <formula>NOT(ISERROR(SEARCH("Gatilho atingido",AI62)))</formula>
    </cfRule>
    <cfRule type="containsText" dxfId="141" priority="132" operator="containsText" text="Gatilho não atingido">
      <formula>NOT(ISERROR(SEARCH("Gatilho não atingido",AI62)))</formula>
    </cfRule>
  </conditionalFormatting>
  <conditionalFormatting sqref="AI71:AI72">
    <cfRule type="containsText" dxfId="140" priority="129" operator="containsText" text="Gatilho atingido">
      <formula>NOT(ISERROR(SEARCH("Gatilho atingido",AI71)))</formula>
    </cfRule>
    <cfRule type="containsText" dxfId="139" priority="130" operator="containsText" text="Gatilho não atingido">
      <formula>NOT(ISERROR(SEARCH("Gatilho não atingido",AI71)))</formula>
    </cfRule>
  </conditionalFormatting>
  <conditionalFormatting sqref="AI80:AI81">
    <cfRule type="containsText" dxfId="138" priority="127" operator="containsText" text="Gatilho atingido">
      <formula>NOT(ISERROR(SEARCH("Gatilho atingido",AI80)))</formula>
    </cfRule>
    <cfRule type="containsText" dxfId="137" priority="128" operator="containsText" text="Gatilho não atingido">
      <formula>NOT(ISERROR(SEARCH("Gatilho não atingido",AI80)))</formula>
    </cfRule>
  </conditionalFormatting>
  <conditionalFormatting sqref="AI89:AI90">
    <cfRule type="containsText" dxfId="136" priority="125" operator="containsText" text="Gatilho atingido">
      <formula>NOT(ISERROR(SEARCH("Gatilho atingido",AI89)))</formula>
    </cfRule>
    <cfRule type="containsText" dxfId="135" priority="126" operator="containsText" text="Gatilho não atingido">
      <formula>NOT(ISERROR(SEARCH("Gatilho não atingido",AI89)))</formula>
    </cfRule>
  </conditionalFormatting>
  <conditionalFormatting sqref="AI98:AI99">
    <cfRule type="containsText" dxfId="134" priority="123" operator="containsText" text="Gatilho atingido">
      <formula>NOT(ISERROR(SEARCH("Gatilho atingido",AI98)))</formula>
    </cfRule>
    <cfRule type="containsText" dxfId="133" priority="124" operator="containsText" text="Gatilho não atingido">
      <formula>NOT(ISERROR(SEARCH("Gatilho não atingido",AI98)))</formula>
    </cfRule>
  </conditionalFormatting>
  <conditionalFormatting sqref="AI107:AI108">
    <cfRule type="containsText" dxfId="132" priority="121" operator="containsText" text="Gatilho atingido">
      <formula>NOT(ISERROR(SEARCH("Gatilho atingido",AI107)))</formula>
    </cfRule>
    <cfRule type="containsText" dxfId="131" priority="122" operator="containsText" text="Gatilho não atingido">
      <formula>NOT(ISERROR(SEARCH("Gatilho não atingido",AI107)))</formula>
    </cfRule>
  </conditionalFormatting>
  <conditionalFormatting sqref="AI116:AI117">
    <cfRule type="containsText" dxfId="130" priority="119" operator="containsText" text="Gatilho atingido">
      <formula>NOT(ISERROR(SEARCH("Gatilho atingido",AI116)))</formula>
    </cfRule>
    <cfRule type="containsText" dxfId="129" priority="120" operator="containsText" text="Gatilho não atingido">
      <formula>NOT(ISERROR(SEARCH("Gatilho não atingido",AI116)))</formula>
    </cfRule>
  </conditionalFormatting>
  <conditionalFormatting sqref="BD8">
    <cfRule type="cellIs" dxfId="128" priority="118" operator="lessThan">
      <formula>0.0525</formula>
    </cfRule>
  </conditionalFormatting>
  <conditionalFormatting sqref="BD9">
    <cfRule type="containsText" dxfId="127" priority="115" operator="containsText" text="Gatilho não atingido">
      <formula>NOT(ISERROR(SEARCH("Gatilho não atingido",BD9)))</formula>
    </cfRule>
    <cfRule type="containsText" dxfId="126" priority="116" operator="containsText" text="Gatilho atingido">
      <formula>NOT(ISERROR(SEARCH("Gatilho atingido",BD9)))</formula>
    </cfRule>
    <cfRule type="cellIs" dxfId="125" priority="117" operator="lessThan">
      <formula>0.0525</formula>
    </cfRule>
  </conditionalFormatting>
  <conditionalFormatting sqref="BD10">
    <cfRule type="containsText" dxfId="124" priority="112" operator="containsText" text="Gatilho não atingido">
      <formula>NOT(ISERROR(SEARCH("Gatilho não atingido",BD10)))</formula>
    </cfRule>
    <cfRule type="containsText" dxfId="123" priority="113" operator="containsText" text="Gatilho atingido">
      <formula>NOT(ISERROR(SEARCH("Gatilho atingido",BD10)))</formula>
    </cfRule>
    <cfRule type="cellIs" dxfId="122" priority="114" operator="lessThan">
      <formula>0.0525</formula>
    </cfRule>
  </conditionalFormatting>
  <conditionalFormatting sqref="BD11">
    <cfRule type="containsText" dxfId="121" priority="109" operator="containsText" text="Gatilho não atingido">
      <formula>NOT(ISERROR(SEARCH("Gatilho não atingido",BD11)))</formula>
    </cfRule>
    <cfRule type="containsText" dxfId="120" priority="110" operator="containsText" text="Gatilho atingido">
      <formula>NOT(ISERROR(SEARCH("Gatilho atingido",BD11)))</formula>
    </cfRule>
    <cfRule type="cellIs" dxfId="119" priority="111" operator="lessThan">
      <formula>0.0525</formula>
    </cfRule>
  </conditionalFormatting>
  <conditionalFormatting sqref="AJ8:AJ9">
    <cfRule type="containsText" dxfId="118" priority="107" operator="containsText" text="Gatilho atingido">
      <formula>NOT(ISERROR(SEARCH("Gatilho atingido",AJ8)))</formula>
    </cfRule>
    <cfRule type="containsText" dxfId="117" priority="108" operator="containsText" text="Gatilho não atingido">
      <formula>NOT(ISERROR(SEARCH("Gatilho não atingido",AJ8)))</formula>
    </cfRule>
  </conditionalFormatting>
  <conditionalFormatting sqref="AJ17:AJ18">
    <cfRule type="containsText" dxfId="116" priority="105" operator="containsText" text="Gatilho atingido">
      <formula>NOT(ISERROR(SEARCH("Gatilho atingido",AJ17)))</formula>
    </cfRule>
    <cfRule type="containsText" dxfId="115" priority="106" operator="containsText" text="Gatilho não atingido">
      <formula>NOT(ISERROR(SEARCH("Gatilho não atingido",AJ17)))</formula>
    </cfRule>
  </conditionalFormatting>
  <conditionalFormatting sqref="AJ26:AJ27">
    <cfRule type="containsText" dxfId="114" priority="103" operator="containsText" text="Gatilho atingido">
      <formula>NOT(ISERROR(SEARCH("Gatilho atingido",AJ26)))</formula>
    </cfRule>
    <cfRule type="containsText" dxfId="113" priority="104" operator="containsText" text="Gatilho não atingido">
      <formula>NOT(ISERROR(SEARCH("Gatilho não atingido",AJ26)))</formula>
    </cfRule>
  </conditionalFormatting>
  <conditionalFormatting sqref="AJ35:AJ36">
    <cfRule type="containsText" dxfId="112" priority="101" operator="containsText" text="Gatilho atingido">
      <formula>NOT(ISERROR(SEARCH("Gatilho atingido",AJ35)))</formula>
    </cfRule>
    <cfRule type="containsText" dxfId="111" priority="102" operator="containsText" text="Gatilho não atingido">
      <formula>NOT(ISERROR(SEARCH("Gatilho não atingido",AJ35)))</formula>
    </cfRule>
  </conditionalFormatting>
  <conditionalFormatting sqref="AJ44:AJ45">
    <cfRule type="containsText" dxfId="110" priority="99" operator="containsText" text="Gatilho atingido">
      <formula>NOT(ISERROR(SEARCH("Gatilho atingido",AJ44)))</formula>
    </cfRule>
    <cfRule type="containsText" dxfId="109" priority="100" operator="containsText" text="Gatilho não atingido">
      <formula>NOT(ISERROR(SEARCH("Gatilho não atingido",AJ44)))</formula>
    </cfRule>
  </conditionalFormatting>
  <conditionalFormatting sqref="AJ53:AJ54">
    <cfRule type="containsText" dxfId="108" priority="97" operator="containsText" text="Gatilho atingido">
      <formula>NOT(ISERROR(SEARCH("Gatilho atingido",AJ53)))</formula>
    </cfRule>
    <cfRule type="containsText" dxfId="107" priority="98" operator="containsText" text="Gatilho não atingido">
      <formula>NOT(ISERROR(SEARCH("Gatilho não atingido",AJ53)))</formula>
    </cfRule>
  </conditionalFormatting>
  <conditionalFormatting sqref="AJ62:AJ63">
    <cfRule type="containsText" dxfId="106" priority="95" operator="containsText" text="Gatilho atingido">
      <formula>NOT(ISERROR(SEARCH("Gatilho atingido",AJ62)))</formula>
    </cfRule>
    <cfRule type="containsText" dxfId="105" priority="96" operator="containsText" text="Gatilho não atingido">
      <formula>NOT(ISERROR(SEARCH("Gatilho não atingido",AJ62)))</formula>
    </cfRule>
  </conditionalFormatting>
  <conditionalFormatting sqref="AJ71:AJ72">
    <cfRule type="containsText" dxfId="104" priority="93" operator="containsText" text="Gatilho atingido">
      <formula>NOT(ISERROR(SEARCH("Gatilho atingido",AJ71)))</formula>
    </cfRule>
    <cfRule type="containsText" dxfId="103" priority="94" operator="containsText" text="Gatilho não atingido">
      <formula>NOT(ISERROR(SEARCH("Gatilho não atingido",AJ71)))</formula>
    </cfRule>
  </conditionalFormatting>
  <conditionalFormatting sqref="AJ80:AJ81">
    <cfRule type="containsText" dxfId="102" priority="91" operator="containsText" text="Gatilho atingido">
      <formula>NOT(ISERROR(SEARCH("Gatilho atingido",AJ80)))</formula>
    </cfRule>
    <cfRule type="containsText" dxfId="101" priority="92" operator="containsText" text="Gatilho não atingido">
      <formula>NOT(ISERROR(SEARCH("Gatilho não atingido",AJ80)))</formula>
    </cfRule>
  </conditionalFormatting>
  <conditionalFormatting sqref="AJ89:AJ90">
    <cfRule type="containsText" dxfId="100" priority="89" operator="containsText" text="Gatilho atingido">
      <formula>NOT(ISERROR(SEARCH("Gatilho atingido",AJ89)))</formula>
    </cfRule>
    <cfRule type="containsText" dxfId="99" priority="90" operator="containsText" text="Gatilho não atingido">
      <formula>NOT(ISERROR(SEARCH("Gatilho não atingido",AJ89)))</formula>
    </cfRule>
  </conditionalFormatting>
  <conditionalFormatting sqref="AJ98:AJ99">
    <cfRule type="containsText" dxfId="98" priority="87" operator="containsText" text="Gatilho atingido">
      <formula>NOT(ISERROR(SEARCH("Gatilho atingido",AJ98)))</formula>
    </cfRule>
    <cfRule type="containsText" dxfId="97" priority="88" operator="containsText" text="Gatilho não atingido">
      <formula>NOT(ISERROR(SEARCH("Gatilho não atingido",AJ98)))</formula>
    </cfRule>
  </conditionalFormatting>
  <conditionalFormatting sqref="AJ107:AJ108">
    <cfRule type="containsText" dxfId="96" priority="85" operator="containsText" text="Gatilho atingido">
      <formula>NOT(ISERROR(SEARCH("Gatilho atingido",AJ107)))</formula>
    </cfRule>
    <cfRule type="containsText" dxfId="95" priority="86" operator="containsText" text="Gatilho não atingido">
      <formula>NOT(ISERROR(SEARCH("Gatilho não atingido",AJ107)))</formula>
    </cfRule>
  </conditionalFormatting>
  <conditionalFormatting sqref="AJ116:AJ117">
    <cfRule type="containsText" dxfId="94" priority="83" operator="containsText" text="Gatilho atingido">
      <formula>NOT(ISERROR(SEARCH("Gatilho atingido",AJ116)))</formula>
    </cfRule>
    <cfRule type="containsText" dxfId="93" priority="84" operator="containsText" text="Gatilho não atingido">
      <formula>NOT(ISERROR(SEARCH("Gatilho não atingido",AJ116)))</formula>
    </cfRule>
  </conditionalFormatting>
  <conditionalFormatting sqref="BE8">
    <cfRule type="cellIs" dxfId="92" priority="82" operator="lessThan">
      <formula>0.0525</formula>
    </cfRule>
  </conditionalFormatting>
  <conditionalFormatting sqref="BE9">
    <cfRule type="containsText" dxfId="91" priority="79" operator="containsText" text="Gatilho não atingido">
      <formula>NOT(ISERROR(SEARCH("Gatilho não atingido",BE9)))</formula>
    </cfRule>
    <cfRule type="containsText" dxfId="90" priority="80" operator="containsText" text="Gatilho atingido">
      <formula>NOT(ISERROR(SEARCH("Gatilho atingido",BE9)))</formula>
    </cfRule>
    <cfRule type="cellIs" dxfId="89" priority="81" operator="lessThan">
      <formula>0.0525</formula>
    </cfRule>
  </conditionalFormatting>
  <conditionalFormatting sqref="BE10">
    <cfRule type="containsText" dxfId="88" priority="76" operator="containsText" text="Gatilho não atingido">
      <formula>NOT(ISERROR(SEARCH("Gatilho não atingido",BE10)))</formula>
    </cfRule>
    <cfRule type="containsText" dxfId="87" priority="77" operator="containsText" text="Gatilho atingido">
      <formula>NOT(ISERROR(SEARCH("Gatilho atingido",BE10)))</formula>
    </cfRule>
    <cfRule type="cellIs" dxfId="86" priority="78" operator="lessThan">
      <formula>0.0525</formula>
    </cfRule>
  </conditionalFormatting>
  <conditionalFormatting sqref="BE11">
    <cfRule type="containsText" dxfId="85" priority="73" operator="containsText" text="Gatilho não atingido">
      <formula>NOT(ISERROR(SEARCH("Gatilho não atingido",BE11)))</formula>
    </cfRule>
    <cfRule type="containsText" dxfId="84" priority="74" operator="containsText" text="Gatilho atingido">
      <formula>NOT(ISERROR(SEARCH("Gatilho atingido",BE11)))</formula>
    </cfRule>
    <cfRule type="cellIs" dxfId="83" priority="75" operator="lessThan">
      <formula>0.0525</formula>
    </cfRule>
  </conditionalFormatting>
  <conditionalFormatting sqref="BF8">
    <cfRule type="cellIs" dxfId="82" priority="72" operator="lessThan">
      <formula>0.0525</formula>
    </cfRule>
  </conditionalFormatting>
  <conditionalFormatting sqref="BF9">
    <cfRule type="containsText" dxfId="81" priority="69" operator="containsText" text="Gatilho não atingido">
      <formula>NOT(ISERROR(SEARCH("Gatilho não atingido",BF9)))</formula>
    </cfRule>
    <cfRule type="containsText" dxfId="80" priority="70" operator="containsText" text="Gatilho atingido">
      <formula>NOT(ISERROR(SEARCH("Gatilho atingido",BF9)))</formula>
    </cfRule>
    <cfRule type="cellIs" dxfId="79" priority="71" operator="lessThan">
      <formula>0.0525</formula>
    </cfRule>
  </conditionalFormatting>
  <conditionalFormatting sqref="BF10">
    <cfRule type="containsText" dxfId="78" priority="66" operator="containsText" text="Gatilho não atingido">
      <formula>NOT(ISERROR(SEARCH("Gatilho não atingido",BF10)))</formula>
    </cfRule>
    <cfRule type="containsText" dxfId="77" priority="67" operator="containsText" text="Gatilho atingido">
      <formula>NOT(ISERROR(SEARCH("Gatilho atingido",BF10)))</formula>
    </cfRule>
    <cfRule type="cellIs" dxfId="76" priority="68" operator="lessThan">
      <formula>0.0525</formula>
    </cfRule>
  </conditionalFormatting>
  <conditionalFormatting sqref="BF11">
    <cfRule type="containsText" dxfId="75" priority="63" operator="containsText" text="Gatilho não atingido">
      <formula>NOT(ISERROR(SEARCH("Gatilho não atingido",BF11)))</formula>
    </cfRule>
    <cfRule type="containsText" dxfId="74" priority="64" operator="containsText" text="Gatilho atingido">
      <formula>NOT(ISERROR(SEARCH("Gatilho atingido",BF11)))</formula>
    </cfRule>
    <cfRule type="cellIs" dxfId="73" priority="65" operator="lessThan">
      <formula>0.0525</formula>
    </cfRule>
  </conditionalFormatting>
  <conditionalFormatting sqref="AK8:AK9">
    <cfRule type="containsText" dxfId="72" priority="61" operator="containsText" text="Gatilho atingido">
      <formula>NOT(ISERROR(SEARCH("Gatilho atingido",AK8)))</formula>
    </cfRule>
    <cfRule type="containsText" dxfId="71" priority="62" operator="containsText" text="Gatilho não atingido">
      <formula>NOT(ISERROR(SEARCH("Gatilho não atingido",AK8)))</formula>
    </cfRule>
  </conditionalFormatting>
  <conditionalFormatting sqref="AK17:AK18">
    <cfRule type="containsText" dxfId="70" priority="59" operator="containsText" text="Gatilho atingido">
      <formula>NOT(ISERROR(SEARCH("Gatilho atingido",AK17)))</formula>
    </cfRule>
    <cfRule type="containsText" dxfId="69" priority="60" operator="containsText" text="Gatilho não atingido">
      <formula>NOT(ISERROR(SEARCH("Gatilho não atingido",AK17)))</formula>
    </cfRule>
  </conditionalFormatting>
  <conditionalFormatting sqref="AK26:AK27">
    <cfRule type="containsText" dxfId="68" priority="57" operator="containsText" text="Gatilho atingido">
      <formula>NOT(ISERROR(SEARCH("Gatilho atingido",AK26)))</formula>
    </cfRule>
    <cfRule type="containsText" dxfId="67" priority="58" operator="containsText" text="Gatilho não atingido">
      <formula>NOT(ISERROR(SEARCH("Gatilho não atingido",AK26)))</formula>
    </cfRule>
  </conditionalFormatting>
  <conditionalFormatting sqref="AK35:AK36">
    <cfRule type="containsText" dxfId="66" priority="55" operator="containsText" text="Gatilho atingido">
      <formula>NOT(ISERROR(SEARCH("Gatilho atingido",AK35)))</formula>
    </cfRule>
    <cfRule type="containsText" dxfId="65" priority="56" operator="containsText" text="Gatilho não atingido">
      <formula>NOT(ISERROR(SEARCH("Gatilho não atingido",AK35)))</formula>
    </cfRule>
  </conditionalFormatting>
  <conditionalFormatting sqref="AK44:AK45">
    <cfRule type="containsText" dxfId="64" priority="53" operator="containsText" text="Gatilho atingido">
      <formula>NOT(ISERROR(SEARCH("Gatilho atingido",AK44)))</formula>
    </cfRule>
    <cfRule type="containsText" dxfId="63" priority="54" operator="containsText" text="Gatilho não atingido">
      <formula>NOT(ISERROR(SEARCH("Gatilho não atingido",AK44)))</formula>
    </cfRule>
  </conditionalFormatting>
  <conditionalFormatting sqref="AK53:AK54">
    <cfRule type="containsText" dxfId="62" priority="51" operator="containsText" text="Gatilho atingido">
      <formula>NOT(ISERROR(SEARCH("Gatilho atingido",AK53)))</formula>
    </cfRule>
    <cfRule type="containsText" dxfId="61" priority="52" operator="containsText" text="Gatilho não atingido">
      <formula>NOT(ISERROR(SEARCH("Gatilho não atingido",AK53)))</formula>
    </cfRule>
  </conditionalFormatting>
  <conditionalFormatting sqref="AK62:AK63">
    <cfRule type="containsText" dxfId="60" priority="49" operator="containsText" text="Gatilho atingido">
      <formula>NOT(ISERROR(SEARCH("Gatilho atingido",AK62)))</formula>
    </cfRule>
    <cfRule type="containsText" dxfId="59" priority="50" operator="containsText" text="Gatilho não atingido">
      <formula>NOT(ISERROR(SEARCH("Gatilho não atingido",AK62)))</formula>
    </cfRule>
  </conditionalFormatting>
  <conditionalFormatting sqref="AK71:AK72">
    <cfRule type="containsText" dxfId="58" priority="47" operator="containsText" text="Gatilho atingido">
      <formula>NOT(ISERROR(SEARCH("Gatilho atingido",AK71)))</formula>
    </cfRule>
    <cfRule type="containsText" dxfId="57" priority="48" operator="containsText" text="Gatilho não atingido">
      <formula>NOT(ISERROR(SEARCH("Gatilho não atingido",AK71)))</formula>
    </cfRule>
  </conditionalFormatting>
  <conditionalFormatting sqref="AK80:AK81">
    <cfRule type="containsText" dxfId="56" priority="45" operator="containsText" text="Gatilho atingido">
      <formula>NOT(ISERROR(SEARCH("Gatilho atingido",AK80)))</formula>
    </cfRule>
    <cfRule type="containsText" dxfId="55" priority="46" operator="containsText" text="Gatilho não atingido">
      <formula>NOT(ISERROR(SEARCH("Gatilho não atingido",AK80)))</formula>
    </cfRule>
  </conditionalFormatting>
  <conditionalFormatting sqref="AK89:AK90">
    <cfRule type="containsText" dxfId="54" priority="43" operator="containsText" text="Gatilho atingido">
      <formula>NOT(ISERROR(SEARCH("Gatilho atingido",AK89)))</formula>
    </cfRule>
    <cfRule type="containsText" dxfId="53" priority="44" operator="containsText" text="Gatilho não atingido">
      <formula>NOT(ISERROR(SEARCH("Gatilho não atingido",AK89)))</formula>
    </cfRule>
  </conditionalFormatting>
  <conditionalFormatting sqref="AK98:AK99">
    <cfRule type="containsText" dxfId="52" priority="41" operator="containsText" text="Gatilho atingido">
      <formula>NOT(ISERROR(SEARCH("Gatilho atingido",AK98)))</formula>
    </cfRule>
    <cfRule type="containsText" dxfId="51" priority="42" operator="containsText" text="Gatilho não atingido">
      <formula>NOT(ISERROR(SEARCH("Gatilho não atingido",AK98)))</formula>
    </cfRule>
  </conditionalFormatting>
  <conditionalFormatting sqref="AK107:AK108">
    <cfRule type="containsText" dxfId="50" priority="39" operator="containsText" text="Gatilho atingido">
      <formula>NOT(ISERROR(SEARCH("Gatilho atingido",AK107)))</formula>
    </cfRule>
    <cfRule type="containsText" dxfId="49" priority="40" operator="containsText" text="Gatilho não atingido">
      <formula>NOT(ISERROR(SEARCH("Gatilho não atingido",AK107)))</formula>
    </cfRule>
  </conditionalFormatting>
  <conditionalFormatting sqref="AK116:AK117">
    <cfRule type="containsText" dxfId="48" priority="37" operator="containsText" text="Gatilho atingido">
      <formula>NOT(ISERROR(SEARCH("Gatilho atingido",AK116)))</formula>
    </cfRule>
    <cfRule type="containsText" dxfId="47" priority="38" operator="containsText" text="Gatilho não atingido">
      <formula>NOT(ISERROR(SEARCH("Gatilho não atingido",AK116)))</formula>
    </cfRule>
  </conditionalFormatting>
  <conditionalFormatting sqref="AL8:AM9">
    <cfRule type="containsText" dxfId="46" priority="35" operator="containsText" text="Gatilho atingido">
      <formula>NOT(ISERROR(SEARCH("Gatilho atingido",AL8)))</formula>
    </cfRule>
    <cfRule type="containsText" dxfId="45" priority="36" operator="containsText" text="Gatilho não atingido">
      <formula>NOT(ISERROR(SEARCH("Gatilho não atingido",AL8)))</formula>
    </cfRule>
  </conditionalFormatting>
  <conditionalFormatting sqref="AL17:AM18">
    <cfRule type="containsText" dxfId="44" priority="33" operator="containsText" text="Gatilho atingido">
      <formula>NOT(ISERROR(SEARCH("Gatilho atingido",AL17)))</formula>
    </cfRule>
    <cfRule type="containsText" dxfId="43" priority="34" operator="containsText" text="Gatilho não atingido">
      <formula>NOT(ISERROR(SEARCH("Gatilho não atingido",AL17)))</formula>
    </cfRule>
  </conditionalFormatting>
  <conditionalFormatting sqref="AL26:AM27">
    <cfRule type="containsText" dxfId="42" priority="31" operator="containsText" text="Gatilho atingido">
      <formula>NOT(ISERROR(SEARCH("Gatilho atingido",AL26)))</formula>
    </cfRule>
    <cfRule type="containsText" dxfId="41" priority="32" operator="containsText" text="Gatilho não atingido">
      <formula>NOT(ISERROR(SEARCH("Gatilho não atingido",AL26)))</formula>
    </cfRule>
  </conditionalFormatting>
  <conditionalFormatting sqref="AL35:AM36">
    <cfRule type="containsText" dxfId="40" priority="29" operator="containsText" text="Gatilho atingido">
      <formula>NOT(ISERROR(SEARCH("Gatilho atingido",AL35)))</formula>
    </cfRule>
    <cfRule type="containsText" dxfId="39" priority="30" operator="containsText" text="Gatilho não atingido">
      <formula>NOT(ISERROR(SEARCH("Gatilho não atingido",AL35)))</formula>
    </cfRule>
  </conditionalFormatting>
  <conditionalFormatting sqref="AL44:AM45">
    <cfRule type="containsText" dxfId="38" priority="27" operator="containsText" text="Gatilho atingido">
      <formula>NOT(ISERROR(SEARCH("Gatilho atingido",AL44)))</formula>
    </cfRule>
    <cfRule type="containsText" dxfId="37" priority="28" operator="containsText" text="Gatilho não atingido">
      <formula>NOT(ISERROR(SEARCH("Gatilho não atingido",AL44)))</formula>
    </cfRule>
  </conditionalFormatting>
  <conditionalFormatting sqref="AL53:AM54">
    <cfRule type="containsText" dxfId="36" priority="25" operator="containsText" text="Gatilho atingido">
      <formula>NOT(ISERROR(SEARCH("Gatilho atingido",AL53)))</formula>
    </cfRule>
    <cfRule type="containsText" dxfId="35" priority="26" operator="containsText" text="Gatilho não atingido">
      <formula>NOT(ISERROR(SEARCH("Gatilho não atingido",AL53)))</formula>
    </cfRule>
  </conditionalFormatting>
  <conditionalFormatting sqref="AL62:AM63">
    <cfRule type="containsText" dxfId="34" priority="23" operator="containsText" text="Gatilho atingido">
      <formula>NOT(ISERROR(SEARCH("Gatilho atingido",AL62)))</formula>
    </cfRule>
    <cfRule type="containsText" dxfId="33" priority="24" operator="containsText" text="Gatilho não atingido">
      <formula>NOT(ISERROR(SEARCH("Gatilho não atingido",AL62)))</formula>
    </cfRule>
  </conditionalFormatting>
  <conditionalFormatting sqref="AL71:AM72">
    <cfRule type="containsText" dxfId="32" priority="21" operator="containsText" text="Gatilho atingido">
      <formula>NOT(ISERROR(SEARCH("Gatilho atingido",AL71)))</formula>
    </cfRule>
    <cfRule type="containsText" dxfId="31" priority="22" operator="containsText" text="Gatilho não atingido">
      <formula>NOT(ISERROR(SEARCH("Gatilho não atingido",AL71)))</formula>
    </cfRule>
  </conditionalFormatting>
  <conditionalFormatting sqref="AL80:AM81">
    <cfRule type="containsText" dxfId="30" priority="19" operator="containsText" text="Gatilho atingido">
      <formula>NOT(ISERROR(SEARCH("Gatilho atingido",AL80)))</formula>
    </cfRule>
    <cfRule type="containsText" dxfId="29" priority="20" operator="containsText" text="Gatilho não atingido">
      <formula>NOT(ISERROR(SEARCH("Gatilho não atingido",AL80)))</formula>
    </cfRule>
  </conditionalFormatting>
  <conditionalFormatting sqref="AL89:AM90">
    <cfRule type="containsText" dxfId="28" priority="17" operator="containsText" text="Gatilho atingido">
      <formula>NOT(ISERROR(SEARCH("Gatilho atingido",AL89)))</formula>
    </cfRule>
    <cfRule type="containsText" dxfId="27" priority="18" operator="containsText" text="Gatilho não atingido">
      <formula>NOT(ISERROR(SEARCH("Gatilho não atingido",AL89)))</formula>
    </cfRule>
  </conditionalFormatting>
  <conditionalFormatting sqref="AL98:AM99">
    <cfRule type="containsText" dxfId="26" priority="15" operator="containsText" text="Gatilho atingido">
      <formula>NOT(ISERROR(SEARCH("Gatilho atingido",AL98)))</formula>
    </cfRule>
    <cfRule type="containsText" dxfId="25" priority="16" operator="containsText" text="Gatilho não atingido">
      <formula>NOT(ISERROR(SEARCH("Gatilho não atingido",AL98)))</formula>
    </cfRule>
  </conditionalFormatting>
  <conditionalFormatting sqref="AL107:AM108">
    <cfRule type="containsText" dxfId="24" priority="13" operator="containsText" text="Gatilho atingido">
      <formula>NOT(ISERROR(SEARCH("Gatilho atingido",AL107)))</formula>
    </cfRule>
    <cfRule type="containsText" dxfId="23" priority="14" operator="containsText" text="Gatilho não atingido">
      <formula>NOT(ISERROR(SEARCH("Gatilho não atingido",AL107)))</formula>
    </cfRule>
  </conditionalFormatting>
  <conditionalFormatting sqref="AL116:AM117">
    <cfRule type="containsText" dxfId="22" priority="11" operator="containsText" text="Gatilho atingido">
      <formula>NOT(ISERROR(SEARCH("Gatilho atingido",AL116)))</formula>
    </cfRule>
    <cfRule type="containsText" dxfId="21" priority="12" operator="containsText" text="Gatilho não atingido">
      <formula>NOT(ISERROR(SEARCH("Gatilho não atingido",AL116)))</formula>
    </cfRule>
  </conditionalFormatting>
  <conditionalFormatting sqref="BG8:BI8">
    <cfRule type="cellIs" dxfId="20" priority="10" operator="lessThan">
      <formula>0.0525</formula>
    </cfRule>
  </conditionalFormatting>
  <conditionalFormatting sqref="BG9:BI9">
    <cfRule type="containsText" dxfId="19" priority="7" operator="containsText" text="Gatilho não atingido">
      <formula>NOT(ISERROR(SEARCH("Gatilho não atingido",BG9)))</formula>
    </cfRule>
    <cfRule type="containsText" dxfId="18" priority="8" operator="containsText" text="Gatilho atingido">
      <formula>NOT(ISERROR(SEARCH("Gatilho atingido",BG9)))</formula>
    </cfRule>
    <cfRule type="cellIs" dxfId="17" priority="9" operator="lessThan">
      <formula>0.0525</formula>
    </cfRule>
  </conditionalFormatting>
  <conditionalFormatting sqref="BG10:BI10">
    <cfRule type="containsText" dxfId="16" priority="4" operator="containsText" text="Gatilho não atingido">
      <formula>NOT(ISERROR(SEARCH("Gatilho não atingido",BG10)))</formula>
    </cfRule>
    <cfRule type="containsText" dxfId="15" priority="5" operator="containsText" text="Gatilho atingido">
      <formula>NOT(ISERROR(SEARCH("Gatilho atingido",BG10)))</formula>
    </cfRule>
    <cfRule type="cellIs" dxfId="14" priority="6" operator="lessThan">
      <formula>0.0525</formula>
    </cfRule>
  </conditionalFormatting>
  <conditionalFormatting sqref="BG11:BI11">
    <cfRule type="containsText" dxfId="13" priority="1" operator="containsText" text="Gatilho não atingido">
      <formula>NOT(ISERROR(SEARCH("Gatilho não atingido",BG11)))</formula>
    </cfRule>
    <cfRule type="containsText" dxfId="12" priority="2" operator="containsText" text="Gatilho atingido">
      <formula>NOT(ISERROR(SEARCH("Gatilho atingido",BG11)))</formula>
    </cfRule>
    <cfRule type="cellIs" dxfId="11" priority="3" operator="lessThan">
      <formula>0.0525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26" width="8.7109375" style="8"/>
    <col min="27" max="27" width="19.7109375" style="8" bestFit="1" customWidth="1"/>
    <col min="28" max="28" width="23.85546875" style="3" bestFit="1" customWidth="1"/>
    <col min="29" max="16384" width="8.7109375" style="8"/>
  </cols>
  <sheetData>
    <row r="1" spans="1:29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25">
      <c r="A2" s="57">
        <v>44227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-116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91 a 120 dias</v>
      </c>
      <c r="X2" s="81" t="str">
        <f>MONTH(U2)&amp;YEAR(U2)</f>
        <v>102020</v>
      </c>
      <c r="Z2"/>
      <c r="AA2"/>
      <c r="AB2" s="5"/>
      <c r="AC2"/>
    </row>
    <row r="3" spans="1:29" x14ac:dyDescent="0.25">
      <c r="A3" s="57">
        <v>44227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-299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25">
      <c r="A4" s="57">
        <v>44227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-85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61 a 90 dias</v>
      </c>
      <c r="X4" s="81" t="str">
        <f t="shared" si="3"/>
        <v>112020</v>
      </c>
      <c r="Z4"/>
      <c r="AA4" s="8" t="s">
        <v>186</v>
      </c>
      <c r="AB4" s="5">
        <v>234794.84000000003</v>
      </c>
      <c r="AC4"/>
    </row>
    <row r="5" spans="1:29" x14ac:dyDescent="0.25">
      <c r="A5" s="57">
        <v>44227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-208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3</v>
      </c>
      <c r="AB5" s="88">
        <v>87828.32</v>
      </c>
      <c r="AC5"/>
    </row>
    <row r="6" spans="1:29" x14ac:dyDescent="0.25">
      <c r="A6" s="57">
        <v>44227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-208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4</v>
      </c>
      <c r="AB6" s="88">
        <v>68525.649999999994</v>
      </c>
      <c r="AC6"/>
    </row>
    <row r="7" spans="1:29" x14ac:dyDescent="0.25">
      <c r="A7" s="57">
        <v>44227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-299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6" t="s">
        <v>92</v>
      </c>
      <c r="AB7" s="5">
        <v>78440.87000000001</v>
      </c>
      <c r="AC7"/>
    </row>
    <row r="8" spans="1:29" x14ac:dyDescent="0.25">
      <c r="A8" s="57">
        <v>44227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-359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" t="s">
        <v>198</v>
      </c>
      <c r="AB8" s="5">
        <v>277205.93</v>
      </c>
      <c r="AC8"/>
    </row>
    <row r="9" spans="1:29" x14ac:dyDescent="0.25">
      <c r="A9" s="57">
        <v>44227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-390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6" t="s">
        <v>92</v>
      </c>
      <c r="AB9" s="5">
        <v>4083.3199999999997</v>
      </c>
      <c r="AC9"/>
    </row>
    <row r="10" spans="1:29" x14ac:dyDescent="0.25">
      <c r="A10" s="57">
        <v>44227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-177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93</v>
      </c>
      <c r="AB10" s="5">
        <v>273122.61</v>
      </c>
      <c r="AC10"/>
    </row>
    <row r="11" spans="1:29" x14ac:dyDescent="0.25">
      <c r="A11" s="57">
        <v>44227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-269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" t="s">
        <v>187</v>
      </c>
      <c r="AB11" s="5">
        <v>27540.78</v>
      </c>
      <c r="AC11"/>
    </row>
    <row r="12" spans="1:29" x14ac:dyDescent="0.25">
      <c r="A12" s="57">
        <v>44227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-390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7" t="s">
        <v>3</v>
      </c>
      <c r="AB12" s="88">
        <v>13190.77</v>
      </c>
      <c r="AC12"/>
    </row>
    <row r="13" spans="1:29" x14ac:dyDescent="0.25">
      <c r="A13" s="57">
        <v>44227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-269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6" t="s">
        <v>92</v>
      </c>
      <c r="AB13" s="5">
        <v>14350.009999999998</v>
      </c>
      <c r="AC13"/>
    </row>
    <row r="14" spans="1:29" x14ac:dyDescent="0.25">
      <c r="A14" s="57">
        <v>44227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-116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91 a 120 dias</v>
      </c>
      <c r="X14" s="81" t="str">
        <f t="shared" si="3"/>
        <v>102020</v>
      </c>
      <c r="Z14"/>
      <c r="AA14" s="8" t="s">
        <v>188</v>
      </c>
      <c r="AB14" s="5">
        <v>584327.6100000001</v>
      </c>
      <c r="AC14"/>
    </row>
    <row r="15" spans="1:29" x14ac:dyDescent="0.25">
      <c r="A15" s="57">
        <v>44227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-24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1 a 30 dias</v>
      </c>
      <c r="X15" s="81" t="str">
        <f t="shared" si="3"/>
        <v>12021</v>
      </c>
      <c r="Z15"/>
      <c r="AA15" s="87" t="s">
        <v>3</v>
      </c>
      <c r="AB15" s="88">
        <v>26566.84</v>
      </c>
      <c r="AC15"/>
    </row>
    <row r="16" spans="1:29" x14ac:dyDescent="0.25">
      <c r="A16" s="57">
        <v>44227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-330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7" t="s">
        <v>4</v>
      </c>
      <c r="AB16" s="88">
        <v>5280.45</v>
      </c>
      <c r="AC16"/>
    </row>
    <row r="17" spans="1:29" x14ac:dyDescent="0.25">
      <c r="A17" s="57">
        <v>44227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-299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6" t="s">
        <v>92</v>
      </c>
      <c r="AB17" s="5">
        <v>72260.33</v>
      </c>
      <c r="AC17"/>
    </row>
    <row r="18" spans="1:29" x14ac:dyDescent="0.25">
      <c r="A18" s="57">
        <v>44227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-330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6" t="s">
        <v>93</v>
      </c>
      <c r="AB18" s="5">
        <v>480219.99000000011</v>
      </c>
      <c r="AC18"/>
    </row>
    <row r="19" spans="1:29" x14ac:dyDescent="0.25">
      <c r="A19" s="57">
        <v>44227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-359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" t="s">
        <v>199</v>
      </c>
      <c r="AB19" s="5">
        <v>673907.97999999986</v>
      </c>
      <c r="AC19"/>
    </row>
    <row r="20" spans="1:29" x14ac:dyDescent="0.25">
      <c r="A20" s="57">
        <v>44227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96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3</v>
      </c>
      <c r="AB20" s="88">
        <v>5741.62</v>
      </c>
    </row>
    <row r="21" spans="1:29" x14ac:dyDescent="0.25">
      <c r="A21" s="57">
        <v>44227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-146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7" t="s">
        <v>4</v>
      </c>
      <c r="AB21" s="88">
        <v>3672.92</v>
      </c>
    </row>
    <row r="22" spans="1:29" x14ac:dyDescent="0.25">
      <c r="A22" s="57">
        <v>44227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96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92</v>
      </c>
      <c r="AB22" s="5">
        <v>65489.229999999996</v>
      </c>
    </row>
    <row r="23" spans="1:29" x14ac:dyDescent="0.25">
      <c r="A23" s="57">
        <v>44227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-330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6" t="s">
        <v>93</v>
      </c>
      <c r="AB23" s="5">
        <v>599004.20999999985</v>
      </c>
    </row>
    <row r="24" spans="1:29" x14ac:dyDescent="0.25">
      <c r="A24" s="57">
        <v>44227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96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" t="s">
        <v>189</v>
      </c>
      <c r="AB24" s="5">
        <v>628113.90000000014</v>
      </c>
    </row>
    <row r="25" spans="1:29" x14ac:dyDescent="0.25">
      <c r="A25" s="57">
        <v>44227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-55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31 a 60 dias</v>
      </c>
      <c r="X25" s="81" t="str">
        <f t="shared" si="3"/>
        <v>12021</v>
      </c>
      <c r="AA25" s="87" t="s">
        <v>3</v>
      </c>
      <c r="AB25" s="88">
        <v>44552.99</v>
      </c>
    </row>
    <row r="26" spans="1:29" x14ac:dyDescent="0.25">
      <c r="A26" s="57">
        <v>44227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96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4635.8600000000006</v>
      </c>
    </row>
    <row r="27" spans="1:29" x14ac:dyDescent="0.25">
      <c r="A27" s="57">
        <v>44227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-85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61 a 90 dias</v>
      </c>
      <c r="X27" s="81" t="str">
        <f t="shared" si="3"/>
        <v>112020</v>
      </c>
      <c r="AA27" s="86" t="s">
        <v>92</v>
      </c>
      <c r="AB27" s="5">
        <v>48830.79</v>
      </c>
    </row>
    <row r="28" spans="1:29" x14ac:dyDescent="0.25">
      <c r="A28" s="57">
        <v>44227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-269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530094.26000000013</v>
      </c>
    </row>
    <row r="29" spans="1:29" x14ac:dyDescent="0.25">
      <c r="A29" s="57">
        <v>44227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-269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190</v>
      </c>
      <c r="AB29" s="5">
        <v>364723.89000000013</v>
      </c>
    </row>
    <row r="30" spans="1:29" x14ac:dyDescent="0.25">
      <c r="A30" s="57">
        <v>44227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96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4</v>
      </c>
      <c r="AB30" s="88">
        <v>467.87</v>
      </c>
    </row>
    <row r="31" spans="1:29" x14ac:dyDescent="0.25">
      <c r="A31" s="57">
        <v>44227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96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92</v>
      </c>
      <c r="AB31" s="5">
        <v>7629.39</v>
      </c>
    </row>
    <row r="32" spans="1:29" x14ac:dyDescent="0.25">
      <c r="A32" s="57">
        <v>44227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-146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6" t="s">
        <v>93</v>
      </c>
      <c r="AB32" s="5">
        <v>356626.63000000012</v>
      </c>
    </row>
    <row r="33" spans="1:28" x14ac:dyDescent="0.25">
      <c r="A33" s="57">
        <v>44227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-146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" t="s">
        <v>191</v>
      </c>
      <c r="AB33" s="5">
        <v>193293.68000000002</v>
      </c>
    </row>
    <row r="34" spans="1:28" x14ac:dyDescent="0.25">
      <c r="A34" s="57">
        <v>44227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-238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3</v>
      </c>
      <c r="AB34" s="88">
        <v>8288.2800000000007</v>
      </c>
    </row>
    <row r="35" spans="1:28" x14ac:dyDescent="0.25">
      <c r="A35" s="57">
        <v>44227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-146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29449.879999999997</v>
      </c>
    </row>
    <row r="36" spans="1:28" x14ac:dyDescent="0.25">
      <c r="A36" s="57">
        <v>44227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-55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31 a 60 dias</v>
      </c>
      <c r="X36" s="81" t="str">
        <f t="shared" si="3"/>
        <v>122020</v>
      </c>
      <c r="AA36" s="86" t="s">
        <v>93</v>
      </c>
      <c r="AB36" s="5">
        <v>155555.52000000002</v>
      </c>
    </row>
    <row r="37" spans="1:28" x14ac:dyDescent="0.25">
      <c r="A37" s="57">
        <v>44227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-299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192</v>
      </c>
      <c r="AB37" s="5">
        <v>885816.31999999972</v>
      </c>
    </row>
    <row r="38" spans="1:28" x14ac:dyDescent="0.25">
      <c r="A38" s="57">
        <v>44227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96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21994.53</v>
      </c>
    </row>
    <row r="39" spans="1:28" x14ac:dyDescent="0.25">
      <c r="A39" s="57">
        <v>44227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96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97317.049999999988</v>
      </c>
    </row>
    <row r="40" spans="1:28" x14ac:dyDescent="0.25">
      <c r="A40" s="57">
        <v>44227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-269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7" t="s">
        <v>4</v>
      </c>
      <c r="AB40" s="88">
        <v>14356.4</v>
      </c>
    </row>
    <row r="41" spans="1:28" x14ac:dyDescent="0.25">
      <c r="A41" s="57">
        <v>44227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-116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91 a 120 dias</v>
      </c>
      <c r="X41" s="81" t="str">
        <f t="shared" si="3"/>
        <v>22021</v>
      </c>
      <c r="AA41" s="86" t="s">
        <v>92</v>
      </c>
      <c r="AB41" s="5">
        <v>57002.920000000006</v>
      </c>
    </row>
    <row r="42" spans="1:28" x14ac:dyDescent="0.25">
      <c r="A42" s="57">
        <v>44227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-146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6" t="s">
        <v>93</v>
      </c>
      <c r="AB42" s="5">
        <v>695145.41999999969</v>
      </c>
    </row>
    <row r="43" spans="1:28" x14ac:dyDescent="0.25">
      <c r="A43" s="57">
        <v>44227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-269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" t="s">
        <v>193</v>
      </c>
      <c r="AB43" s="5">
        <v>464727.60000000003</v>
      </c>
    </row>
    <row r="44" spans="1:28" x14ac:dyDescent="0.25">
      <c r="A44" s="57">
        <v>44227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-330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64258.319999999992</v>
      </c>
    </row>
    <row r="45" spans="1:28" x14ac:dyDescent="0.25">
      <c r="A45" s="57">
        <v>44227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-330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5621.0599999999995</v>
      </c>
    </row>
    <row r="46" spans="1:28" x14ac:dyDescent="0.25">
      <c r="A46" s="57">
        <v>44227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-177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74468.05</v>
      </c>
    </row>
    <row r="47" spans="1:28" x14ac:dyDescent="0.25">
      <c r="A47" s="57">
        <v>44227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-146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320380.17000000004</v>
      </c>
    </row>
    <row r="48" spans="1:28" x14ac:dyDescent="0.25">
      <c r="A48" s="57">
        <v>44227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-85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61 a 90 dias</v>
      </c>
      <c r="X48" s="81" t="str">
        <f t="shared" si="3"/>
        <v>112020</v>
      </c>
      <c r="AA48" s="8" t="s">
        <v>194</v>
      </c>
      <c r="AB48" s="5">
        <v>782007.87999999989</v>
      </c>
    </row>
    <row r="49" spans="1:28" x14ac:dyDescent="0.25">
      <c r="A49" s="57">
        <v>44227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-55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31 a 60 dias</v>
      </c>
      <c r="X49" s="81" t="str">
        <f t="shared" si="3"/>
        <v>122020</v>
      </c>
      <c r="AA49" s="87" t="s">
        <v>3</v>
      </c>
      <c r="AB49" s="88">
        <v>137877.25</v>
      </c>
    </row>
    <row r="50" spans="1:28" x14ac:dyDescent="0.25">
      <c r="A50" s="57">
        <v>44227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-85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61 a 90 dias</v>
      </c>
      <c r="X50" s="81" t="str">
        <f t="shared" si="3"/>
        <v>112020</v>
      </c>
      <c r="AA50" s="87" t="s">
        <v>4</v>
      </c>
      <c r="AB50" s="88">
        <v>14690.91</v>
      </c>
    </row>
    <row r="51" spans="1:28" x14ac:dyDescent="0.25">
      <c r="A51" s="57">
        <v>44227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-85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61 a 90 dias</v>
      </c>
      <c r="X51" s="81" t="str">
        <f t="shared" si="3"/>
        <v>112020</v>
      </c>
      <c r="AA51" s="86" t="s">
        <v>92</v>
      </c>
      <c r="AB51" s="5">
        <v>200178.79999999996</v>
      </c>
    </row>
    <row r="52" spans="1:28" x14ac:dyDescent="0.25">
      <c r="A52" s="57">
        <v>44227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-208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93</v>
      </c>
      <c r="AB52" s="5">
        <v>429260.91999999993</v>
      </c>
    </row>
    <row r="53" spans="1:28" x14ac:dyDescent="0.25">
      <c r="A53" s="57">
        <v>44227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-177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" t="s">
        <v>195</v>
      </c>
      <c r="AB53" s="5">
        <v>1544552.6099999999</v>
      </c>
    </row>
    <row r="54" spans="1:28" x14ac:dyDescent="0.25">
      <c r="A54" s="57">
        <v>44227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-116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91 a 120 dias</v>
      </c>
      <c r="X54" s="81" t="str">
        <f t="shared" si="3"/>
        <v>102020</v>
      </c>
      <c r="AA54" s="87" t="s">
        <v>2</v>
      </c>
      <c r="AB54" s="88">
        <v>10220.89</v>
      </c>
    </row>
    <row r="55" spans="1:28" x14ac:dyDescent="0.25">
      <c r="A55" s="57">
        <v>44227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-55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31 a 60 dias</v>
      </c>
      <c r="X55" s="81" t="str">
        <f t="shared" si="3"/>
        <v>122020</v>
      </c>
      <c r="AA55" s="87" t="s">
        <v>3</v>
      </c>
      <c r="AB55" s="88">
        <v>450468.30000000005</v>
      </c>
    </row>
    <row r="56" spans="1:28" x14ac:dyDescent="0.25">
      <c r="A56" s="57">
        <v>44227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-177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4</v>
      </c>
      <c r="AB56" s="88">
        <v>59082.459999999992</v>
      </c>
    </row>
    <row r="57" spans="1:28" x14ac:dyDescent="0.25">
      <c r="A57" s="57">
        <v>44227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-299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6" t="s">
        <v>92</v>
      </c>
      <c r="AB57" s="5">
        <v>452478.81999999995</v>
      </c>
    </row>
    <row r="58" spans="1:28" x14ac:dyDescent="0.25">
      <c r="A58" s="57">
        <v>44227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96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93</v>
      </c>
      <c r="AB58" s="5">
        <v>572302.14</v>
      </c>
    </row>
    <row r="59" spans="1:28" x14ac:dyDescent="0.25">
      <c r="A59" s="57">
        <v>44227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96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" t="s">
        <v>196</v>
      </c>
      <c r="AB59" s="5">
        <v>547269.82000000007</v>
      </c>
    </row>
    <row r="60" spans="1:28" x14ac:dyDescent="0.25">
      <c r="A60" s="57">
        <v>44227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7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7" t="s">
        <v>3</v>
      </c>
      <c r="AB60" s="88">
        <v>219355.15000000002</v>
      </c>
    </row>
    <row r="61" spans="1:28" x14ac:dyDescent="0.25">
      <c r="A61" s="57">
        <v>44227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-85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61 a 90 dias</v>
      </c>
      <c r="X61" s="81" t="str">
        <f t="shared" si="3"/>
        <v>112020</v>
      </c>
      <c r="AA61" s="87" t="s">
        <v>4</v>
      </c>
      <c r="AB61" s="88">
        <v>38756.83</v>
      </c>
    </row>
    <row r="62" spans="1:28" x14ac:dyDescent="0.25">
      <c r="A62" s="57">
        <v>44227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-208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92</v>
      </c>
      <c r="AB62" s="5">
        <v>170326.66</v>
      </c>
    </row>
    <row r="63" spans="1:28" x14ac:dyDescent="0.25">
      <c r="A63" s="57">
        <v>44227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96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6" t="s">
        <v>93</v>
      </c>
      <c r="AB63" s="5">
        <v>118831.18</v>
      </c>
    </row>
    <row r="64" spans="1:28" x14ac:dyDescent="0.25">
      <c r="A64" s="57">
        <v>44227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96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" t="s">
        <v>197</v>
      </c>
      <c r="AB64" s="5">
        <v>7208282.8399999989</v>
      </c>
    </row>
    <row r="65" spans="1:28" x14ac:dyDescent="0.25">
      <c r="A65" s="57">
        <v>44227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-359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/>
      <c r="AB65"/>
    </row>
    <row r="66" spans="1:28" x14ac:dyDescent="0.25">
      <c r="A66" s="57">
        <v>44227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-116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91 a 120 dias</v>
      </c>
      <c r="X66" s="81" t="str">
        <f t="shared" si="3"/>
        <v>112020</v>
      </c>
      <c r="AA66"/>
      <c r="AB66"/>
    </row>
    <row r="67" spans="1:28" x14ac:dyDescent="0.25">
      <c r="A67" s="57">
        <v>44227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-177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/>
      <c r="AB67"/>
    </row>
    <row r="68" spans="1:28" x14ac:dyDescent="0.25">
      <c r="A68" s="57">
        <v>44227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-299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/>
      <c r="AB68"/>
    </row>
    <row r="69" spans="1:28" x14ac:dyDescent="0.25">
      <c r="A69" s="57">
        <v>44227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-330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/>
      <c r="AB69"/>
    </row>
    <row r="70" spans="1:28" x14ac:dyDescent="0.25">
      <c r="A70" s="57">
        <v>44227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-116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91 a 120 dias</v>
      </c>
      <c r="X70" s="81" t="str">
        <f t="shared" si="7"/>
        <v>102020</v>
      </c>
      <c r="AA70"/>
      <c r="AB70"/>
    </row>
    <row r="71" spans="1:28" x14ac:dyDescent="0.25">
      <c r="A71" s="57">
        <v>44227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35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/>
      <c r="AB71"/>
    </row>
    <row r="72" spans="1:28" x14ac:dyDescent="0.25">
      <c r="A72" s="57">
        <v>44227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-390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/>
      <c r="AB72"/>
    </row>
    <row r="73" spans="1:28" x14ac:dyDescent="0.25">
      <c r="A73" s="57">
        <v>44227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-359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25">
      <c r="A74" s="57">
        <v>44227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-330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25">
      <c r="A75" s="57">
        <v>44227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7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25">
      <c r="A76" s="57">
        <v>44227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-269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25">
      <c r="A77" s="57">
        <v>44227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96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25">
      <c r="A78" s="57">
        <v>44227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96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25">
      <c r="A79" s="57">
        <v>44227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-177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25">
      <c r="A80" s="57">
        <v>44227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-359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25">
      <c r="A81" s="57">
        <v>44227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-299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25">
      <c r="A82" s="57">
        <v>44227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66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25">
      <c r="A83" s="57">
        <v>44227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-359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25">
      <c r="A84" s="57">
        <v>44227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-146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25">
      <c r="A85" s="57">
        <v>44227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-177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25">
      <c r="A86" s="57">
        <v>44227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7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25">
      <c r="A87" s="57">
        <v>44227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-330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25">
      <c r="A88" s="57">
        <v>44227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-55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31 a 60 dias</v>
      </c>
      <c r="X88" s="81" t="str">
        <f t="shared" si="7"/>
        <v>122020</v>
      </c>
      <c r="AA88"/>
    </row>
    <row r="89" spans="1:27" x14ac:dyDescent="0.25">
      <c r="A89" s="57">
        <v>44227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-177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25">
      <c r="A90" s="57">
        <v>44227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96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25">
      <c r="A91" s="57">
        <v>44227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96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25">
      <c r="A92" s="57">
        <v>44227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-330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25">
      <c r="A93" s="57">
        <v>44227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-269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25">
      <c r="A94" s="57">
        <v>44227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-359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25">
      <c r="A95" s="57">
        <v>44227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96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25">
      <c r="A96" s="57">
        <v>44227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66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25">
      <c r="A97" s="57">
        <v>44227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96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25">
      <c r="A98" s="57">
        <v>44227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-55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31 a 60 dias</v>
      </c>
      <c r="X98" s="81" t="str">
        <f t="shared" si="7"/>
        <v>122020</v>
      </c>
      <c r="AA98"/>
    </row>
    <row r="99" spans="1:27" x14ac:dyDescent="0.25">
      <c r="A99" s="57">
        <v>44227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-299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25">
      <c r="A100" s="57">
        <v>44227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96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25">
      <c r="A101" s="57">
        <v>44227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7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25">
      <c r="A102" s="57">
        <v>44227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-330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25">
      <c r="A103" s="57">
        <v>44227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-269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25">
      <c r="A104" s="57">
        <v>44227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-299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25">
      <c r="A105" s="57">
        <v>44227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-238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25">
      <c r="A106" s="57">
        <v>44227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-390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25">
      <c r="A107" s="57">
        <v>44227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-208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25">
      <c r="A108" s="57">
        <v>44227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-238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25">
      <c r="A109" s="57">
        <v>44227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-208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25">
      <c r="A110" s="57">
        <v>44227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66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25">
      <c r="A111" s="57">
        <v>44227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-330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25">
      <c r="A112" s="57">
        <v>44227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-208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25">
      <c r="A113" s="57">
        <v>44227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-359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25">
      <c r="A114" s="57">
        <v>44227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-269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25">
      <c r="A115" s="57">
        <v>44227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-208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25">
      <c r="A116" s="57">
        <v>44227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-238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25">
      <c r="A117" s="57">
        <v>44227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-269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25">
      <c r="A118" s="57">
        <v>44227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-177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25">
      <c r="A119" s="57">
        <v>44227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-269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25">
      <c r="A120" s="57">
        <v>44227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-269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25">
      <c r="A121" s="57">
        <v>44227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-330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25">
      <c r="A122" s="57">
        <v>44227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-359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25">
      <c r="A123" s="57">
        <v>44227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-421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25">
      <c r="A124" s="57">
        <v>44227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-299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25">
      <c r="A125" s="57">
        <v>44227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7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25">
      <c r="A126" s="57">
        <v>44227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-238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25">
      <c r="A127" s="57">
        <v>44227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-208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25">
      <c r="A128" s="57">
        <v>44227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-208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25">
      <c r="A129" s="57">
        <v>44227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66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25">
      <c r="A130" s="57">
        <v>44227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-55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31 a 60 dias</v>
      </c>
      <c r="X130" s="81" t="str">
        <f t="shared" si="7"/>
        <v>12021</v>
      </c>
      <c r="AA130"/>
    </row>
    <row r="131" spans="1:27" x14ac:dyDescent="0.25">
      <c r="A131" s="57">
        <v>44227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-299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25">
      <c r="A132" s="57">
        <v>44227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-177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25">
      <c r="A133" s="57">
        <v>44227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96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25">
      <c r="A134" s="57">
        <v>44227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96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25">
      <c r="A135" s="57">
        <v>44227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-177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25">
      <c r="A136" s="57">
        <v>44227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-330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25">
      <c r="A137" s="57">
        <v>44227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-269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25">
      <c r="A138" s="57">
        <v>44227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-299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25">
      <c r="A139" s="57">
        <v>44227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-238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25">
      <c r="A140" s="57">
        <v>44227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-116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91 a 120 dias</v>
      </c>
      <c r="X140" s="81" t="str">
        <f t="shared" si="11"/>
        <v>102020</v>
      </c>
      <c r="AA140"/>
    </row>
    <row r="141" spans="1:27" x14ac:dyDescent="0.25">
      <c r="A141" s="57">
        <v>44227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-208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25">
      <c r="A142" s="57">
        <v>44227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-208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25">
      <c r="A143" s="57">
        <v>44227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-55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31 a 60 dias</v>
      </c>
      <c r="X143" s="81" t="str">
        <f t="shared" si="11"/>
        <v>122020</v>
      </c>
      <c r="AA143"/>
    </row>
    <row r="144" spans="1:27" x14ac:dyDescent="0.25">
      <c r="A144" s="57">
        <v>44227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-269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25">
      <c r="A145" s="57">
        <v>44227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-208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25">
      <c r="A146" s="57">
        <v>44227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-238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25">
      <c r="A147" s="57">
        <v>44227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-146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25">
      <c r="A148" s="57">
        <v>44227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-299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25">
      <c r="A149" s="57">
        <v>44227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96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25">
      <c r="A150" s="57">
        <v>44227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-85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61 a 90 dias</v>
      </c>
      <c r="X150" s="81" t="str">
        <f t="shared" si="11"/>
        <v>112020</v>
      </c>
      <c r="AA150"/>
    </row>
    <row r="151" spans="1:27" x14ac:dyDescent="0.25">
      <c r="A151" s="57">
        <v>44227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-116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91 a 120 dias</v>
      </c>
      <c r="X151" s="81" t="str">
        <f t="shared" si="11"/>
        <v>102020</v>
      </c>
      <c r="AA151"/>
    </row>
    <row r="152" spans="1:27" x14ac:dyDescent="0.25">
      <c r="A152" s="57">
        <v>44227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-177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25">
      <c r="A153" s="57">
        <v>44227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-238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25">
      <c r="A154" s="57">
        <v>44227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-238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25">
      <c r="A155" s="57">
        <v>44227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-299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25">
      <c r="A156" s="57">
        <v>44227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96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25">
      <c r="A157" s="57">
        <v>44227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-299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25">
      <c r="A158" s="57">
        <v>44227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7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25">
      <c r="A159" s="57">
        <v>44227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-238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25">
      <c r="A160" s="57">
        <v>44227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-208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25">
      <c r="A161" s="57">
        <v>44227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-177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25">
      <c r="A162" s="57">
        <v>44227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-85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61 a 90 dias</v>
      </c>
      <c r="X162" s="81" t="str">
        <f t="shared" si="11"/>
        <v>122020</v>
      </c>
      <c r="AA162"/>
    </row>
    <row r="163" spans="1:27" x14ac:dyDescent="0.25">
      <c r="A163" s="57">
        <v>44227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-116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91 a 120 dias</v>
      </c>
      <c r="X163" s="81" t="str">
        <f t="shared" si="11"/>
        <v>102020</v>
      </c>
      <c r="AA163"/>
    </row>
    <row r="164" spans="1:27" x14ac:dyDescent="0.25">
      <c r="A164" s="57">
        <v>44227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-177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25">
      <c r="A165" s="57">
        <v>44227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96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25">
      <c r="A166" s="57">
        <v>44227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-177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25">
      <c r="A167" s="57">
        <v>44227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7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25">
      <c r="A168" s="57">
        <v>44227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-359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25">
      <c r="A169" s="57">
        <v>44227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-330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25">
      <c r="A170" s="57">
        <v>44227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-390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25">
      <c r="A171" s="57">
        <v>44227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-238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25">
      <c r="A172" s="57">
        <v>44227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-238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25">
      <c r="A173" s="57">
        <v>44227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96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25">
      <c r="A174" s="57">
        <v>44227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-85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61 a 90 dias</v>
      </c>
      <c r="X174" s="81" t="str">
        <f t="shared" si="11"/>
        <v>112020</v>
      </c>
      <c r="AA174"/>
    </row>
    <row r="175" spans="1:27" x14ac:dyDescent="0.25">
      <c r="A175" s="57">
        <v>44227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-55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31 a 60 dias</v>
      </c>
      <c r="X175" s="81" t="str">
        <f t="shared" si="11"/>
        <v>12021</v>
      </c>
      <c r="AA175"/>
    </row>
    <row r="176" spans="1:27" x14ac:dyDescent="0.25">
      <c r="A176" s="57">
        <v>44227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-55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31 a 60 dias</v>
      </c>
      <c r="X176" s="81" t="str">
        <f t="shared" si="11"/>
        <v>12021</v>
      </c>
      <c r="AA176"/>
    </row>
    <row r="177" spans="1:27" x14ac:dyDescent="0.25">
      <c r="A177" s="57">
        <v>44227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35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25">
      <c r="A178" s="57">
        <v>44227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-359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25">
      <c r="A179" s="57">
        <v>44227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-330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25">
      <c r="A180" s="57">
        <v>44227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-146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25">
      <c r="A181" s="57">
        <v>44227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-299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25">
      <c r="A182" s="57">
        <v>44227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-390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25">
      <c r="A183" s="57">
        <v>44227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-330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25">
      <c r="A184" s="57">
        <v>44227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-55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31 a 60 dias</v>
      </c>
      <c r="X184" s="81" t="str">
        <f t="shared" si="11"/>
        <v>12021</v>
      </c>
      <c r="AA184"/>
    </row>
    <row r="185" spans="1:27" x14ac:dyDescent="0.25">
      <c r="A185" s="57">
        <v>44227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-238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25">
      <c r="A186" s="57">
        <v>44227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35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25">
      <c r="A187" s="57">
        <v>44227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-238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25">
      <c r="A188" s="57">
        <v>44227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-269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25">
      <c r="A189" s="57">
        <v>44227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-116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91 a 120 dias</v>
      </c>
      <c r="X189" s="81" t="str">
        <f t="shared" si="11"/>
        <v>12021</v>
      </c>
      <c r="AA189"/>
    </row>
    <row r="190" spans="1:27" x14ac:dyDescent="0.25">
      <c r="A190" s="57">
        <v>44227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-177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25">
      <c r="A191" s="57">
        <v>44227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-238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25">
      <c r="A192" s="57">
        <v>44227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-116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91 a 120 dias</v>
      </c>
      <c r="X192" s="81" t="str">
        <f t="shared" si="11"/>
        <v>102020</v>
      </c>
      <c r="AA192"/>
    </row>
    <row r="193" spans="1:27" x14ac:dyDescent="0.25">
      <c r="A193" s="57">
        <v>44227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-359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25">
      <c r="A194" s="57">
        <v>44227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-238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25">
      <c r="A195" s="57">
        <v>44227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-269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25">
      <c r="A196" s="57">
        <v>44227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-208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25">
      <c r="A197" s="57">
        <v>44227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-269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25">
      <c r="A198" s="57">
        <v>44227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-269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25">
      <c r="A199" s="57">
        <v>44227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-208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25">
      <c r="A200" s="57">
        <v>44227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-330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25">
      <c r="A201" s="57">
        <v>44227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7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25">
      <c r="A202" s="57">
        <v>44227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-146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25">
      <c r="A203" s="57">
        <v>44227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-238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25">
      <c r="A204" s="57">
        <v>44227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96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25">
      <c r="A205" s="57">
        <v>44227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-55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31 a 60 dias</v>
      </c>
      <c r="X205" s="81" t="str">
        <f t="shared" si="15"/>
        <v>12021</v>
      </c>
      <c r="AA205"/>
    </row>
    <row r="206" spans="1:27" x14ac:dyDescent="0.25">
      <c r="A206" s="57">
        <v>44227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7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25">
      <c r="A207" s="57">
        <v>44227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-55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31 a 60 dias</v>
      </c>
      <c r="X207" s="81" t="str">
        <f t="shared" si="15"/>
        <v>12021</v>
      </c>
      <c r="AA207"/>
    </row>
    <row r="208" spans="1:27" x14ac:dyDescent="0.25">
      <c r="A208" s="57">
        <v>44227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-85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61 a 90 dias</v>
      </c>
      <c r="X208" s="81" t="str">
        <f t="shared" si="15"/>
        <v>112020</v>
      </c>
      <c r="AA208"/>
    </row>
    <row r="209" spans="1:27" x14ac:dyDescent="0.25">
      <c r="A209" s="57">
        <v>44227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127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25">
      <c r="A210" s="57">
        <v>44227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-146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25">
      <c r="A211" s="57">
        <v>44227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-146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25">
      <c r="A212" s="57">
        <v>44227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-330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25">
      <c r="A213" s="57">
        <v>44227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-359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25">
      <c r="A214" s="57">
        <v>44227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-238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25">
      <c r="A215" s="57">
        <v>44227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-269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25">
      <c r="A216" s="57">
        <v>44227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-55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31 a 60 dias</v>
      </c>
      <c r="X216" s="81" t="str">
        <f t="shared" si="15"/>
        <v>12021</v>
      </c>
      <c r="AA216"/>
    </row>
    <row r="217" spans="1:27" x14ac:dyDescent="0.25">
      <c r="A217" s="57">
        <v>44227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-85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61 a 90 dias</v>
      </c>
      <c r="X217" s="81" t="str">
        <f t="shared" si="15"/>
        <v>112020</v>
      </c>
      <c r="AA217"/>
    </row>
    <row r="218" spans="1:27" x14ac:dyDescent="0.25">
      <c r="A218" s="57">
        <v>44227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66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25">
      <c r="A219" s="57">
        <v>44227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-208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25">
      <c r="A220" s="57">
        <v>44227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-177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25">
      <c r="A221" s="57">
        <v>44227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-390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25">
      <c r="A222" s="57">
        <v>44227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-208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25">
      <c r="A223" s="57">
        <v>44227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96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25">
      <c r="A224" s="57">
        <v>44227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-238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25">
      <c r="A225" s="57">
        <v>44227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35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25">
      <c r="A226" s="57">
        <v>44227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-24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1 a 30 dias</v>
      </c>
      <c r="X226" s="81" t="str">
        <f t="shared" si="15"/>
        <v>12021</v>
      </c>
      <c r="AA226"/>
    </row>
    <row r="227" spans="1:27" x14ac:dyDescent="0.25">
      <c r="A227" s="57">
        <v>44227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-359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25">
      <c r="A228" s="57">
        <v>44227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-116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91 a 120 dias</v>
      </c>
      <c r="X228" s="81" t="str">
        <f t="shared" si="15"/>
        <v>102020</v>
      </c>
      <c r="AA228"/>
    </row>
    <row r="229" spans="1:27" x14ac:dyDescent="0.25">
      <c r="A229" s="57">
        <v>44227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-269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25">
      <c r="A230" s="57">
        <v>44227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-269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25">
      <c r="A231" s="57">
        <v>44227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-238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25">
      <c r="A232" s="57">
        <v>44227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-238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25">
      <c r="A233" s="57">
        <v>44227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96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25">
      <c r="A234" s="57">
        <v>44227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-359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25">
      <c r="A235" s="57">
        <v>44227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-269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25">
      <c r="A236" s="57">
        <v>44227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-359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25">
      <c r="A237" s="57">
        <v>44227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-299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25">
      <c r="A238" s="57">
        <v>44227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-85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61 a 90 dias</v>
      </c>
      <c r="X238" s="81" t="str">
        <f t="shared" si="15"/>
        <v>22021</v>
      </c>
      <c r="AA238"/>
    </row>
    <row r="239" spans="1:27" x14ac:dyDescent="0.25">
      <c r="A239" s="57">
        <v>44227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-269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25">
      <c r="A240" s="57">
        <v>44227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-330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25">
      <c r="A241" s="57">
        <v>44227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-55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31 a 60 dias</v>
      </c>
      <c r="X241" s="81" t="str">
        <f t="shared" si="15"/>
        <v>122020</v>
      </c>
      <c r="AA241"/>
    </row>
    <row r="242" spans="1:27" x14ac:dyDescent="0.25">
      <c r="A242" s="57">
        <v>44227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-299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25">
      <c r="A243" s="57">
        <v>44227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-208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25">
      <c r="A244" s="57">
        <v>44227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-177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25">
      <c r="A245" s="57">
        <v>44227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-269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25">
      <c r="A246" s="57">
        <v>44227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-359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25">
      <c r="A247" s="57">
        <v>44227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-359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25">
      <c r="A248" s="57">
        <v>44227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96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25">
      <c r="A249" s="57">
        <v>44227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-146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25">
      <c r="A250" s="57">
        <v>44227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-359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25">
      <c r="A251" s="57">
        <v>44227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-116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91 a 120 dias</v>
      </c>
      <c r="X251" s="81" t="str">
        <f t="shared" si="15"/>
        <v>102020</v>
      </c>
      <c r="AA251"/>
    </row>
    <row r="252" spans="1:27" x14ac:dyDescent="0.25">
      <c r="A252" s="57">
        <v>44227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-299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25">
      <c r="A253" s="57">
        <v>44227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-238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25">
      <c r="A254" s="57">
        <v>44227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-55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31 a 60 dias</v>
      </c>
      <c r="X254" s="81" t="str">
        <f t="shared" si="15"/>
        <v>122020</v>
      </c>
      <c r="AA254"/>
    </row>
    <row r="255" spans="1:27" x14ac:dyDescent="0.25">
      <c r="A255" s="57">
        <v>44227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96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25">
      <c r="A256" s="57">
        <v>44227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-208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25">
      <c r="A257" s="57">
        <v>44227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96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25">
      <c r="A258" s="57">
        <v>44227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96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25">
      <c r="A259" s="57">
        <v>44227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-146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25">
      <c r="A260" s="57">
        <v>44227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-55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31 a 60 dias</v>
      </c>
      <c r="X260" s="81" t="str">
        <f t="shared" si="19"/>
        <v>122020</v>
      </c>
      <c r="AA260"/>
    </row>
    <row r="261" spans="1:27" x14ac:dyDescent="0.25">
      <c r="A261" s="57">
        <v>44227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-55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31 a 60 dias</v>
      </c>
      <c r="X261" s="81" t="str">
        <f t="shared" si="19"/>
        <v>122020</v>
      </c>
      <c r="AA261"/>
    </row>
    <row r="262" spans="1:27" x14ac:dyDescent="0.25">
      <c r="A262" s="57">
        <v>44227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96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25">
      <c r="A263" s="57">
        <v>44227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-146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25">
      <c r="A264" s="57">
        <v>44227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-85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61 a 90 dias</v>
      </c>
      <c r="X264" s="81" t="str">
        <f t="shared" si="19"/>
        <v>112020</v>
      </c>
      <c r="AA264"/>
    </row>
    <row r="265" spans="1:27" x14ac:dyDescent="0.25">
      <c r="A265" s="57">
        <v>44227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-269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25">
      <c r="A266" s="57">
        <v>44227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-330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25">
      <c r="A267" s="57">
        <v>44227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-390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25">
      <c r="A268" s="57">
        <v>44227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-208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25">
      <c r="A269" s="57">
        <v>44227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-330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25">
      <c r="A270" s="57">
        <v>44227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-177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25">
      <c r="A271" s="57">
        <v>44227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-330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25">
      <c r="A272" s="57">
        <v>44227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-55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31 a 60 dias</v>
      </c>
      <c r="X272" s="81" t="str">
        <f t="shared" si="19"/>
        <v>12021</v>
      </c>
      <c r="AA272"/>
    </row>
    <row r="273" spans="1:27" x14ac:dyDescent="0.25">
      <c r="A273" s="57">
        <v>44227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-177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25">
      <c r="A274" s="57">
        <v>44227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-24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1 a 30 dias</v>
      </c>
      <c r="X274" s="81" t="str">
        <f t="shared" si="19"/>
        <v>12021</v>
      </c>
      <c r="AA274"/>
    </row>
    <row r="275" spans="1:27" x14ac:dyDescent="0.25">
      <c r="A275" s="57">
        <v>44227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-55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31 a 60 dias</v>
      </c>
      <c r="X275" s="81" t="str">
        <f t="shared" si="19"/>
        <v>12021</v>
      </c>
      <c r="AA275"/>
    </row>
    <row r="276" spans="1:27" x14ac:dyDescent="0.25">
      <c r="A276" s="57">
        <v>44227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-238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25">
      <c r="A277" s="57">
        <v>44227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-85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61 a 90 dias</v>
      </c>
      <c r="X277" s="81" t="str">
        <f t="shared" si="19"/>
        <v>112020</v>
      </c>
      <c r="AA277"/>
    </row>
    <row r="278" spans="1:27" x14ac:dyDescent="0.25">
      <c r="A278" s="57">
        <v>44227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-359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25">
      <c r="A279" s="57">
        <v>44227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7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25">
      <c r="A280" s="57">
        <v>44227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96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25">
      <c r="A281" s="57">
        <v>44227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-330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25">
      <c r="A282" s="57">
        <v>44227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-299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25">
      <c r="A283" s="57">
        <v>44227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7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25">
      <c r="A284" s="57">
        <v>44227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-390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25">
      <c r="A285" s="57">
        <v>44227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-359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25">
      <c r="A286" s="57">
        <v>44227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-330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25">
      <c r="A287" s="57">
        <v>44227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35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25">
      <c r="A288" s="57">
        <v>44227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-208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25">
      <c r="A289" s="57">
        <v>44227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7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25">
      <c r="A290" s="57">
        <v>44227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-359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25">
      <c r="A291" s="57">
        <v>44227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-238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25">
      <c r="A292" s="57">
        <v>44227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-85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61 a 90 dias</v>
      </c>
      <c r="X292" s="81" t="str">
        <f t="shared" si="19"/>
        <v>112020</v>
      </c>
      <c r="AA292"/>
    </row>
    <row r="293" spans="1:27" x14ac:dyDescent="0.25">
      <c r="A293" s="57">
        <v>44227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-116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91 a 120 dias</v>
      </c>
      <c r="X293" s="81" t="str">
        <f t="shared" si="19"/>
        <v>102020</v>
      </c>
      <c r="AA293"/>
    </row>
    <row r="294" spans="1:27" x14ac:dyDescent="0.25">
      <c r="A294" s="57">
        <v>44227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-208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25">
      <c r="A295" s="57">
        <v>44227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-85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61 a 90 dias</v>
      </c>
      <c r="X295" s="81" t="str">
        <f t="shared" si="19"/>
        <v>112020</v>
      </c>
      <c r="AA295"/>
    </row>
    <row r="296" spans="1:27" x14ac:dyDescent="0.25">
      <c r="A296" s="57">
        <v>44227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-116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91 a 120 dias</v>
      </c>
      <c r="X296" s="81" t="str">
        <f t="shared" si="19"/>
        <v>112020</v>
      </c>
      <c r="AA296"/>
    </row>
    <row r="297" spans="1:27" x14ac:dyDescent="0.25">
      <c r="A297" s="57">
        <v>44227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-359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25">
      <c r="A298" s="57">
        <v>44227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-177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25">
      <c r="A299" s="57">
        <v>44227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-269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25">
      <c r="A300" s="57">
        <v>44227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-238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25">
      <c r="A301" s="57">
        <v>44227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-177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25">
      <c r="A302" s="57">
        <v>44227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-85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61 a 90 dias</v>
      </c>
      <c r="X302" s="81" t="str">
        <f t="shared" si="19"/>
        <v>122020</v>
      </c>
      <c r="AA302"/>
    </row>
    <row r="303" spans="1:27" x14ac:dyDescent="0.25">
      <c r="A303" s="57">
        <v>44227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-146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25">
      <c r="A304" s="57">
        <v>44227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-238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25">
      <c r="A305" s="57">
        <v>44227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96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25">
      <c r="A306" s="57">
        <v>44227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-208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25">
      <c r="A307" s="57">
        <v>44227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-269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25">
      <c r="A308" s="57">
        <v>44227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-208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25">
      <c r="A309" s="57">
        <v>44227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96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25">
      <c r="A310" s="57">
        <v>44227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35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25">
      <c r="A311" s="57">
        <v>44227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-208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25">
      <c r="A312" s="57">
        <v>44227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-146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25">
      <c r="A313" s="57">
        <v>44227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-24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1 a 30 dias</v>
      </c>
      <c r="X313" s="81" t="str">
        <f t="shared" si="19"/>
        <v>12021</v>
      </c>
      <c r="AA313"/>
    </row>
    <row r="314" spans="1:27" x14ac:dyDescent="0.25">
      <c r="A314" s="57">
        <v>44227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-55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31 a 60 dias</v>
      </c>
      <c r="X314" s="81" t="str">
        <f t="shared" si="19"/>
        <v>122020</v>
      </c>
      <c r="AA314"/>
    </row>
    <row r="315" spans="1:27" x14ac:dyDescent="0.25">
      <c r="A315" s="57">
        <v>44227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96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25">
      <c r="A316" s="57">
        <v>44227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96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25">
      <c r="A317" s="57">
        <v>44227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-146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25">
      <c r="A318" s="57">
        <v>44227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66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25">
      <c r="A319" s="57">
        <v>44227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7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25">
      <c r="A320" s="57">
        <v>44227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-238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25">
      <c r="A321" s="57">
        <v>44227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-177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25">
      <c r="A322" s="57">
        <v>44227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7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25">
      <c r="A323" s="57">
        <v>44227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-55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31 a 60 dias</v>
      </c>
      <c r="X323" s="81" t="str">
        <f t="shared" ref="X323:X386" si="23">MONTH(U323)&amp;YEAR(U323)</f>
        <v>122020</v>
      </c>
      <c r="AA323"/>
    </row>
    <row r="324" spans="1:27" x14ac:dyDescent="0.25">
      <c r="A324" s="57">
        <v>44227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-177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25">
      <c r="A325" s="57">
        <v>44227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-146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25">
      <c r="A326" s="57">
        <v>44227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-85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61 a 90 dias</v>
      </c>
      <c r="X326" s="81" t="str">
        <f t="shared" si="23"/>
        <v>112020</v>
      </c>
      <c r="AA326"/>
    </row>
    <row r="327" spans="1:27" x14ac:dyDescent="0.25">
      <c r="A327" s="57">
        <v>44227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7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25">
      <c r="A328" s="57">
        <v>44227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35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25">
      <c r="A329" s="57">
        <v>44227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35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25">
      <c r="A330" s="57">
        <v>44227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7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25">
      <c r="A331" s="57">
        <v>44227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-55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31 a 60 dias</v>
      </c>
      <c r="X331" s="81" t="str">
        <f t="shared" si="23"/>
        <v>12021</v>
      </c>
      <c r="AA331"/>
    </row>
    <row r="332" spans="1:27" x14ac:dyDescent="0.25">
      <c r="A332" s="57">
        <v>44227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35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25">
      <c r="A333" s="57">
        <v>44227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66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25">
      <c r="A334" s="57">
        <v>44227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-177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25">
      <c r="A335" s="57">
        <v>44227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35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25">
      <c r="A336" s="57">
        <v>44227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7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25">
      <c r="A337" s="57">
        <v>44227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7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25">
      <c r="A338" s="57">
        <v>44227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-55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31 a 60 dias</v>
      </c>
      <c r="X338" s="81" t="str">
        <f t="shared" si="23"/>
        <v>42021</v>
      </c>
      <c r="AA338"/>
    </row>
    <row r="339" spans="1:27" x14ac:dyDescent="0.25">
      <c r="A339" s="57">
        <v>44227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-146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25">
      <c r="A340" s="57">
        <v>44227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7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25">
      <c r="A341" s="57">
        <v>44227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35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25">
      <c r="A342" s="57">
        <v>44227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-55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31 a 60 dias</v>
      </c>
      <c r="X342" s="81" t="str">
        <f t="shared" si="23"/>
        <v>122020</v>
      </c>
      <c r="AA342"/>
    </row>
    <row r="343" spans="1:27" x14ac:dyDescent="0.25">
      <c r="A343" s="57">
        <v>44227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7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25">
      <c r="A344" s="57">
        <v>44227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35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25">
      <c r="A345" s="57">
        <v>44227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-146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25">
      <c r="A346" s="57">
        <v>44227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35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25">
      <c r="A347" s="57">
        <v>44227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-146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25">
      <c r="A348" s="57">
        <v>44227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96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25">
      <c r="A349" s="57">
        <v>44227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96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25">
      <c r="A350" s="57">
        <v>44227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35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25">
      <c r="A351" s="57">
        <v>44227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-146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25">
      <c r="A352" s="57">
        <v>44227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96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25">
      <c r="A353" s="57">
        <v>44227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96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25">
      <c r="A354" s="57">
        <v>44227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96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25">
      <c r="A355" s="57">
        <v>44227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35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25">
      <c r="A356" s="57">
        <v>44227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127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25">
      <c r="A357" s="57">
        <v>44227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66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25">
      <c r="A358" s="57">
        <v>44227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96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25">
      <c r="A359" s="57">
        <v>44227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-85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61 a 90 dias</v>
      </c>
      <c r="X359" s="81" t="str">
        <f t="shared" si="23"/>
        <v>112020</v>
      </c>
      <c r="AA359"/>
    </row>
    <row r="360" spans="1:27" x14ac:dyDescent="0.25">
      <c r="A360" s="57">
        <v>44227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-55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31 a 60 dias</v>
      </c>
      <c r="X360" s="81" t="str">
        <f t="shared" si="23"/>
        <v>122020</v>
      </c>
      <c r="AA360"/>
    </row>
    <row r="361" spans="1:27" x14ac:dyDescent="0.25">
      <c r="A361" s="57">
        <v>44227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7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25">
      <c r="A362" s="57">
        <v>44227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-208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25">
      <c r="A363" s="57">
        <v>44227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96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25">
      <c r="A364" s="57">
        <v>44227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-177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25">
      <c r="A365" s="57">
        <v>44227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7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25">
      <c r="A366" s="57">
        <v>44227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-116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91 a 120 dias</v>
      </c>
      <c r="X366" s="81" t="str">
        <f t="shared" si="23"/>
        <v>102020</v>
      </c>
      <c r="AA366"/>
    </row>
    <row r="367" spans="1:27" x14ac:dyDescent="0.25">
      <c r="A367" s="57">
        <v>44227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-146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25">
      <c r="A368" s="57">
        <v>44227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35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25">
      <c r="A369" s="57">
        <v>44227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-55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31 a 60 dias</v>
      </c>
      <c r="X369" s="81" t="str">
        <f t="shared" si="23"/>
        <v>122020</v>
      </c>
      <c r="AA369"/>
    </row>
    <row r="370" spans="1:27" x14ac:dyDescent="0.25">
      <c r="A370" s="57">
        <v>44227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96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25">
      <c r="A371" s="57">
        <v>44227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-24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1 a 30 dias</v>
      </c>
      <c r="X371" s="81" t="str">
        <f t="shared" si="23"/>
        <v>12021</v>
      </c>
      <c r="AA371"/>
    </row>
    <row r="372" spans="1:27" x14ac:dyDescent="0.25">
      <c r="A372" s="57">
        <v>44227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7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25">
      <c r="A373" s="57">
        <v>44227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-116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91 a 120 dias</v>
      </c>
      <c r="X373" s="81" t="str">
        <f t="shared" si="23"/>
        <v>102020</v>
      </c>
      <c r="AA373"/>
    </row>
    <row r="374" spans="1:27" x14ac:dyDescent="0.25">
      <c r="A374" s="57">
        <v>44227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-24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1 a 30 dias</v>
      </c>
      <c r="X374" s="81" t="str">
        <f t="shared" si="23"/>
        <v>12021</v>
      </c>
      <c r="AA374"/>
    </row>
    <row r="375" spans="1:27" x14ac:dyDescent="0.25">
      <c r="A375" s="57">
        <v>44227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66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25">
      <c r="A376" s="57">
        <v>44227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-24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1 a 30 dias</v>
      </c>
      <c r="X376" s="81" t="str">
        <f t="shared" si="23"/>
        <v>12021</v>
      </c>
      <c r="AA376"/>
    </row>
    <row r="377" spans="1:27" x14ac:dyDescent="0.25">
      <c r="A377" s="57">
        <v>44227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96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25">
      <c r="A378" s="57">
        <v>44227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-55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31 a 60 dias</v>
      </c>
      <c r="X378" s="81" t="str">
        <f t="shared" si="23"/>
        <v>122020</v>
      </c>
      <c r="AA378"/>
    </row>
    <row r="379" spans="1:27" x14ac:dyDescent="0.25">
      <c r="A379" s="57">
        <v>44227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-177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25">
      <c r="A380" s="57">
        <v>44227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66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25">
      <c r="A381" s="57">
        <v>44227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96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25">
      <c r="A382" s="57">
        <v>44227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96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25">
      <c r="A383" s="57">
        <v>44227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96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25">
      <c r="A384" s="57">
        <v>44227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35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25">
      <c r="A385" s="57">
        <v>44227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-116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91 a 120 dias</v>
      </c>
      <c r="X385" s="81" t="str">
        <f t="shared" si="23"/>
        <v>102020</v>
      </c>
      <c r="AA385"/>
    </row>
    <row r="386" spans="1:27" x14ac:dyDescent="0.25">
      <c r="A386" s="57">
        <v>44227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7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25">
      <c r="A387" s="57">
        <v>44227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96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25">
      <c r="A388" s="57">
        <v>44227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96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25">
      <c r="A389" s="57">
        <v>44227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-85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61 a 90 dias</v>
      </c>
      <c r="X389" s="81" t="str">
        <f t="shared" si="27"/>
        <v>112020</v>
      </c>
      <c r="AA389"/>
    </row>
    <row r="390" spans="1:27" x14ac:dyDescent="0.25">
      <c r="A390" s="57">
        <v>44227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-177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25">
      <c r="A391" s="57">
        <v>44227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96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25">
      <c r="A392" s="57">
        <v>44227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35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25">
      <c r="A393" s="57">
        <v>44227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35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25">
      <c r="A394" s="57">
        <v>44227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96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25">
      <c r="A395" s="57">
        <v>44227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-116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91 a 120 dias</v>
      </c>
      <c r="X395" s="81" t="str">
        <f t="shared" si="27"/>
        <v>102020</v>
      </c>
      <c r="AA395"/>
    </row>
    <row r="396" spans="1:27" x14ac:dyDescent="0.25">
      <c r="A396" s="57">
        <v>44227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-55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31 a 60 dias</v>
      </c>
      <c r="X396" s="81" t="str">
        <f t="shared" si="27"/>
        <v>12021</v>
      </c>
      <c r="AA396"/>
    </row>
    <row r="397" spans="1:27" x14ac:dyDescent="0.25">
      <c r="A397" s="57">
        <v>44227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-55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31 a 60 dias</v>
      </c>
      <c r="X397" s="81" t="str">
        <f t="shared" si="27"/>
        <v>22021</v>
      </c>
      <c r="AA397"/>
    </row>
    <row r="398" spans="1:27" x14ac:dyDescent="0.25">
      <c r="A398" s="57">
        <v>44227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-55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31 a 60 dias</v>
      </c>
      <c r="X398" s="81" t="str">
        <f t="shared" si="27"/>
        <v>12021</v>
      </c>
      <c r="AA398"/>
    </row>
    <row r="399" spans="1:27" x14ac:dyDescent="0.25">
      <c r="A399" s="57">
        <v>44227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-146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25">
      <c r="A400" s="57">
        <v>44227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-55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31 a 60 dias</v>
      </c>
      <c r="X400" s="81" t="str">
        <f t="shared" si="27"/>
        <v>12021</v>
      </c>
      <c r="AA400"/>
    </row>
    <row r="401" spans="1:27" x14ac:dyDescent="0.25">
      <c r="A401" s="57">
        <v>44227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-116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91 a 120 dias</v>
      </c>
      <c r="X401" s="81" t="str">
        <f t="shared" si="27"/>
        <v>102020</v>
      </c>
      <c r="AA401"/>
    </row>
    <row r="402" spans="1:27" x14ac:dyDescent="0.25">
      <c r="A402" s="57">
        <v>44227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96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25">
      <c r="A403" s="57">
        <v>44227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-55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31 a 60 dias</v>
      </c>
      <c r="X403" s="81" t="str">
        <f t="shared" si="27"/>
        <v>12021</v>
      </c>
      <c r="AA403"/>
    </row>
    <row r="404" spans="1:27" x14ac:dyDescent="0.25">
      <c r="A404" s="57">
        <v>44227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127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25">
      <c r="A405" s="57">
        <v>44227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-24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1 a 30 dias</v>
      </c>
      <c r="X405" s="81" t="str">
        <f t="shared" si="27"/>
        <v>12021</v>
      </c>
      <c r="AA405"/>
    </row>
    <row r="406" spans="1:27" x14ac:dyDescent="0.25">
      <c r="A406" s="57">
        <v>44227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-85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61 a 90 dias</v>
      </c>
      <c r="X406" s="81" t="str">
        <f t="shared" si="27"/>
        <v>112020</v>
      </c>
      <c r="AA406"/>
    </row>
    <row r="407" spans="1:27" x14ac:dyDescent="0.25">
      <c r="A407" s="57">
        <v>44227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-85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61 a 90 dias</v>
      </c>
      <c r="X407" s="81" t="str">
        <f t="shared" si="27"/>
        <v>112020</v>
      </c>
      <c r="AA407"/>
    </row>
    <row r="408" spans="1:27" x14ac:dyDescent="0.25">
      <c r="A408" s="57">
        <v>44227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7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25">
      <c r="A409" s="57">
        <v>44227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96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25">
      <c r="A410" s="57">
        <v>44227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35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25">
      <c r="A411" s="57">
        <v>44227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7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25">
      <c r="A412" s="57">
        <v>44227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96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25">
      <c r="A413" s="57">
        <v>44227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7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25">
      <c r="A414" s="57">
        <v>44227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-55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31 a 60 dias</v>
      </c>
      <c r="X414" s="81" t="str">
        <f t="shared" si="27"/>
        <v>122020</v>
      </c>
      <c r="AA414"/>
    </row>
    <row r="415" spans="1:27" x14ac:dyDescent="0.25">
      <c r="A415" s="57">
        <v>44227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96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25">
      <c r="A416" s="57">
        <v>44227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7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25">
      <c r="A417" s="57">
        <v>44227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96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25">
      <c r="A418" s="57">
        <v>44227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-55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31 a 60 dias</v>
      </c>
      <c r="X418" s="81" t="str">
        <f t="shared" si="27"/>
        <v>12021</v>
      </c>
      <c r="AA418"/>
    </row>
    <row r="419" spans="1:27" x14ac:dyDescent="0.25">
      <c r="A419" s="57">
        <v>44227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-177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25">
      <c r="A420" s="57">
        <v>44227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-146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25">
      <c r="A421" s="57">
        <v>44227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-146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25">
      <c r="A422" s="57">
        <v>44227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7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25">
      <c r="A423" s="57">
        <v>44227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-177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25">
      <c r="A424" s="57">
        <v>44227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7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25">
      <c r="A425" s="57">
        <v>44227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-208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25">
      <c r="A426" s="57">
        <v>44227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96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25">
      <c r="A427" s="57">
        <v>44227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-55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31 a 60 dias</v>
      </c>
      <c r="X427" s="81" t="str">
        <f t="shared" si="27"/>
        <v>122020</v>
      </c>
      <c r="AA427"/>
    </row>
    <row r="428" spans="1:27" x14ac:dyDescent="0.25">
      <c r="A428" s="57">
        <v>44227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96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25">
      <c r="A429" s="57">
        <v>44227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35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25">
      <c r="A430" s="57">
        <v>44227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-116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91 a 120 dias</v>
      </c>
      <c r="X430" s="81" t="str">
        <f t="shared" si="27"/>
        <v>112020</v>
      </c>
      <c r="AA430"/>
    </row>
    <row r="431" spans="1:27" x14ac:dyDescent="0.25">
      <c r="A431" s="57">
        <v>44227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66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25">
      <c r="A432" s="57">
        <v>44227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-55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31 a 60 dias</v>
      </c>
      <c r="X432" s="81" t="str">
        <f t="shared" si="27"/>
        <v>122020</v>
      </c>
      <c r="AA432"/>
    </row>
    <row r="433" spans="1:27" x14ac:dyDescent="0.25">
      <c r="A433" s="57">
        <v>44227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-238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25">
      <c r="A434" s="57">
        <v>44227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-238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25">
      <c r="A435" s="57">
        <v>44227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35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25">
      <c r="A436" s="57">
        <v>44227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35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25">
      <c r="A437" s="57">
        <v>44227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7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25">
      <c r="A438" s="57">
        <v>44227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-146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25">
      <c r="A439" s="57">
        <v>44227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96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25">
      <c r="A440" s="57">
        <v>44227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35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25">
      <c r="A441" s="57">
        <v>44227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35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25">
      <c r="A442" s="57">
        <v>44227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7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25">
      <c r="A443" s="57">
        <v>44227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-177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25">
      <c r="A444" s="57">
        <v>44227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-208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25">
      <c r="A445" s="57">
        <v>44227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-85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61 a 90 dias</v>
      </c>
      <c r="X445" s="81" t="str">
        <f t="shared" si="27"/>
        <v>112020</v>
      </c>
      <c r="AA445"/>
    </row>
    <row r="446" spans="1:27" x14ac:dyDescent="0.25">
      <c r="A446" s="57">
        <v>44227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66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25">
      <c r="A447" s="57">
        <v>44227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96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25">
      <c r="A448" s="57">
        <v>44227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7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25">
      <c r="A449" s="57">
        <v>44227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35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25">
      <c r="A450" s="57">
        <v>44227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96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25">
      <c r="A451" s="57">
        <v>44227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-85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61 a 90 dias</v>
      </c>
      <c r="X451" s="81" t="str">
        <f t="shared" ref="X451:X514" si="31">MONTH(U451)&amp;YEAR(U451)</f>
        <v>112020</v>
      </c>
      <c r="AA451"/>
    </row>
    <row r="452" spans="1:27" x14ac:dyDescent="0.25">
      <c r="A452" s="57">
        <v>44227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96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25">
      <c r="A453" s="57">
        <v>44227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-238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25">
      <c r="A454" s="57">
        <v>44227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96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25">
      <c r="A455" s="57">
        <v>44227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-55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31 a 60 dias</v>
      </c>
      <c r="X455" s="81" t="str">
        <f t="shared" si="31"/>
        <v>122020</v>
      </c>
      <c r="AA455"/>
    </row>
    <row r="456" spans="1:27" x14ac:dyDescent="0.25">
      <c r="A456" s="57">
        <v>44227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-238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25">
      <c r="A457" s="57">
        <v>44227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7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25">
      <c r="A458" s="57">
        <v>44227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-146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25">
      <c r="A459" s="57">
        <v>44227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-116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91 a 120 dias</v>
      </c>
      <c r="X459" s="81" t="str">
        <f t="shared" si="31"/>
        <v>102020</v>
      </c>
      <c r="AA459"/>
    </row>
    <row r="460" spans="1:27" x14ac:dyDescent="0.25">
      <c r="A460" s="57">
        <v>44227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35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25">
      <c r="A461" s="57">
        <v>44227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-55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31 a 60 dias</v>
      </c>
      <c r="X461" s="81" t="str">
        <f t="shared" si="31"/>
        <v>122020</v>
      </c>
      <c r="AA461"/>
    </row>
    <row r="462" spans="1:27" x14ac:dyDescent="0.25">
      <c r="A462" s="57">
        <v>44227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-55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31 a 60 dias</v>
      </c>
      <c r="X462" s="81" t="str">
        <f t="shared" si="31"/>
        <v>12021</v>
      </c>
      <c r="AA462"/>
    </row>
    <row r="463" spans="1:27" x14ac:dyDescent="0.25">
      <c r="A463" s="57">
        <v>44227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96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25">
      <c r="A464" s="57">
        <v>44227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-85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61 a 90 dias</v>
      </c>
      <c r="X464" s="81" t="str">
        <f t="shared" si="31"/>
        <v>112020</v>
      </c>
      <c r="AA464"/>
    </row>
    <row r="465" spans="1:27" x14ac:dyDescent="0.25">
      <c r="A465" s="57">
        <v>44227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-24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1 a 30 dias</v>
      </c>
      <c r="X465" s="81" t="str">
        <f t="shared" si="31"/>
        <v>22021</v>
      </c>
      <c r="AA465"/>
    </row>
    <row r="466" spans="1:27" x14ac:dyDescent="0.25">
      <c r="A466" s="57">
        <v>44227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-55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31 a 60 dias</v>
      </c>
      <c r="X466" s="81" t="str">
        <f t="shared" si="31"/>
        <v>122020</v>
      </c>
      <c r="AA466"/>
    </row>
    <row r="467" spans="1:27" x14ac:dyDescent="0.25">
      <c r="A467" s="57">
        <v>44227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-85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61 a 90 dias</v>
      </c>
      <c r="X467" s="81" t="str">
        <f t="shared" si="31"/>
        <v>112020</v>
      </c>
      <c r="AA467"/>
    </row>
    <row r="468" spans="1:27" x14ac:dyDescent="0.25">
      <c r="A468" s="57">
        <v>44227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-55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31 a 60 dias</v>
      </c>
      <c r="X468" s="81" t="str">
        <f t="shared" si="31"/>
        <v>122020</v>
      </c>
      <c r="AA468"/>
    </row>
    <row r="469" spans="1:27" x14ac:dyDescent="0.25">
      <c r="A469" s="57">
        <v>44227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-177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25">
      <c r="A470" s="57">
        <v>44227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-177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25">
      <c r="A471" s="57">
        <v>44227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96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25">
      <c r="A472" s="57">
        <v>44227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35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25">
      <c r="A473" s="57">
        <v>44227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-116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91 a 120 dias</v>
      </c>
      <c r="X473" s="81" t="str">
        <f t="shared" si="31"/>
        <v>102020</v>
      </c>
      <c r="AA473"/>
    </row>
    <row r="474" spans="1:27" x14ac:dyDescent="0.25">
      <c r="A474" s="57">
        <v>44227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7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25">
      <c r="A475" s="57">
        <v>44227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-55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31 a 60 dias</v>
      </c>
      <c r="X475" s="81" t="str">
        <f t="shared" si="31"/>
        <v>122020</v>
      </c>
      <c r="AA475"/>
    </row>
    <row r="476" spans="1:27" x14ac:dyDescent="0.25">
      <c r="A476" s="57">
        <v>44227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-85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61 a 90 dias</v>
      </c>
      <c r="X476" s="81" t="str">
        <f t="shared" si="31"/>
        <v>112020</v>
      </c>
      <c r="AA476"/>
    </row>
    <row r="477" spans="1:27" x14ac:dyDescent="0.25">
      <c r="A477" s="57">
        <v>44227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7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25">
      <c r="A478" s="57">
        <v>44227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96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25">
      <c r="A479" s="57">
        <v>44227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35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25">
      <c r="A480" s="57">
        <v>44227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35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25">
      <c r="A481" s="57">
        <v>44227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35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25">
      <c r="A482" s="57">
        <v>44227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-55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31 a 60 dias</v>
      </c>
      <c r="X482" s="81" t="str">
        <f t="shared" si="31"/>
        <v>12021</v>
      </c>
      <c r="AA482"/>
    </row>
    <row r="483" spans="1:27" x14ac:dyDescent="0.25">
      <c r="A483" s="57">
        <v>44227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-85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61 a 90 dias</v>
      </c>
      <c r="X483" s="81" t="str">
        <f t="shared" si="31"/>
        <v>112020</v>
      </c>
      <c r="AA483"/>
    </row>
    <row r="484" spans="1:27" x14ac:dyDescent="0.25">
      <c r="A484" s="57">
        <v>44227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-208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25">
      <c r="A485" s="57">
        <v>44227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-55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31 a 60 dias</v>
      </c>
      <c r="X485" s="81" t="str">
        <f t="shared" si="31"/>
        <v>12021</v>
      </c>
      <c r="AA485"/>
    </row>
    <row r="486" spans="1:27" x14ac:dyDescent="0.25">
      <c r="A486" s="57">
        <v>44227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-85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61 a 90 dias</v>
      </c>
      <c r="X486" s="81" t="str">
        <f t="shared" si="31"/>
        <v>112020</v>
      </c>
      <c r="AA486"/>
    </row>
    <row r="487" spans="1:27" x14ac:dyDescent="0.25">
      <c r="A487" s="57">
        <v>44227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-55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31 a 60 dias</v>
      </c>
      <c r="X487" s="81" t="str">
        <f t="shared" si="31"/>
        <v>12021</v>
      </c>
      <c r="AA487"/>
    </row>
    <row r="488" spans="1:27" x14ac:dyDescent="0.25">
      <c r="A488" s="57">
        <v>44227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7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25">
      <c r="A489" s="57">
        <v>44227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96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25">
      <c r="A490" s="57">
        <v>44227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-24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1 a 30 dias</v>
      </c>
      <c r="X490" s="81" t="str">
        <f t="shared" si="31"/>
        <v>12021</v>
      </c>
      <c r="AA490"/>
    </row>
    <row r="491" spans="1:27" x14ac:dyDescent="0.25">
      <c r="A491" s="57">
        <v>44227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96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25">
      <c r="A492" s="57">
        <v>44227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-177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25">
      <c r="A493" s="57">
        <v>44227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96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25">
      <c r="A494" s="57">
        <v>44227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7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25">
      <c r="A495" s="57">
        <v>44227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-146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25">
      <c r="A496" s="57">
        <v>44227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7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25">
      <c r="A497" s="57">
        <v>44227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96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25">
      <c r="A498" s="57">
        <v>44227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-55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31 a 60 dias</v>
      </c>
      <c r="X498" s="81" t="str">
        <f t="shared" si="31"/>
        <v>122020</v>
      </c>
      <c r="AA498"/>
    </row>
    <row r="499" spans="1:27" x14ac:dyDescent="0.25">
      <c r="A499" s="57">
        <v>44227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7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25">
      <c r="A500" s="57">
        <v>44227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-85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61 a 90 dias</v>
      </c>
      <c r="X500" s="81" t="str">
        <f t="shared" si="31"/>
        <v>112020</v>
      </c>
      <c r="AA500"/>
    </row>
    <row r="501" spans="1:27" x14ac:dyDescent="0.25">
      <c r="A501" s="57">
        <v>44227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96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25">
      <c r="A502" s="57">
        <v>44227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7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25">
      <c r="A503" s="57">
        <v>44227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-177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25">
      <c r="A504" s="57">
        <v>44227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-116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91 a 120 dias</v>
      </c>
      <c r="X504" s="81" t="str">
        <f t="shared" si="31"/>
        <v>102020</v>
      </c>
      <c r="AA504"/>
    </row>
    <row r="505" spans="1:27" x14ac:dyDescent="0.25">
      <c r="A505" s="57">
        <v>44227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-85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61 a 90 dias</v>
      </c>
      <c r="X505" s="81" t="str">
        <f t="shared" si="31"/>
        <v>112020</v>
      </c>
      <c r="AA505"/>
    </row>
    <row r="506" spans="1:27" x14ac:dyDescent="0.25">
      <c r="A506" s="57">
        <v>44227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96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25">
      <c r="A507" s="57">
        <v>44227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35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25">
      <c r="A508" s="57">
        <v>44227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66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25">
      <c r="A509" s="57">
        <v>44227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-177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25">
      <c r="A510" s="57">
        <v>44227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-55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31 a 60 dias</v>
      </c>
      <c r="X510" s="81" t="str">
        <f t="shared" si="31"/>
        <v>12021</v>
      </c>
      <c r="AA510"/>
    </row>
    <row r="511" spans="1:27" x14ac:dyDescent="0.25">
      <c r="A511" s="57">
        <v>44227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35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25">
      <c r="A512" s="57">
        <v>44227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-55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31 a 60 dias</v>
      </c>
      <c r="X512" s="81" t="str">
        <f t="shared" si="31"/>
        <v>122020</v>
      </c>
      <c r="AA512"/>
    </row>
    <row r="513" spans="1:27" x14ac:dyDescent="0.25">
      <c r="A513" s="57">
        <v>44227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-55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31 a 60 dias</v>
      </c>
      <c r="X513" s="81" t="str">
        <f t="shared" si="31"/>
        <v>122020</v>
      </c>
      <c r="AA513"/>
    </row>
    <row r="514" spans="1:27" x14ac:dyDescent="0.25">
      <c r="A514" s="57">
        <v>44227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-55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31 a 60 dias</v>
      </c>
      <c r="X514" s="81" t="str">
        <f t="shared" si="31"/>
        <v>122020</v>
      </c>
      <c r="AA514"/>
    </row>
    <row r="515" spans="1:27" x14ac:dyDescent="0.25">
      <c r="A515" s="57">
        <v>44227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7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25">
      <c r="A516" s="57">
        <v>44227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66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25">
      <c r="A517" s="57">
        <v>44227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96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25">
      <c r="A518" s="57">
        <v>44227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-238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25">
      <c r="A519" s="57">
        <v>44227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-146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25">
      <c r="A520" s="57">
        <v>44227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-85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61 a 90 dias</v>
      </c>
      <c r="X520" s="81" t="str">
        <f t="shared" si="35"/>
        <v>112020</v>
      </c>
      <c r="AA520"/>
    </row>
    <row r="521" spans="1:27" x14ac:dyDescent="0.25">
      <c r="A521" s="57">
        <v>44227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-85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61 a 90 dias</v>
      </c>
      <c r="X521" s="81" t="str">
        <f t="shared" si="35"/>
        <v>112020</v>
      </c>
      <c r="AA521"/>
    </row>
    <row r="522" spans="1:27" x14ac:dyDescent="0.25">
      <c r="A522" s="57">
        <v>44227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7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25">
      <c r="A523" s="57">
        <v>44227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796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25">
      <c r="A524" s="57">
        <v>44227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66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25">
      <c r="A525" s="57">
        <v>44227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35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25">
      <c r="A526" s="57">
        <v>44227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96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25">
      <c r="A527" s="57">
        <v>44227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-85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61 a 90 dias</v>
      </c>
      <c r="X527" s="81" t="str">
        <f t="shared" si="35"/>
        <v>112020</v>
      </c>
      <c r="AA527"/>
    </row>
    <row r="528" spans="1:27" x14ac:dyDescent="0.25">
      <c r="A528" s="57">
        <v>44227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7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25">
      <c r="A529" s="57">
        <v>44227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7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25">
      <c r="A530" s="57">
        <v>44227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-55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31 a 60 dias</v>
      </c>
      <c r="X530" s="81" t="str">
        <f t="shared" si="35"/>
        <v>12021</v>
      </c>
      <c r="AA530"/>
    </row>
    <row r="531" spans="1:27" x14ac:dyDescent="0.25">
      <c r="A531" s="57">
        <v>44227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7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25">
      <c r="A532" s="57">
        <v>44227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96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25">
      <c r="A533" s="57">
        <v>44227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96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25">
      <c r="A534" s="57">
        <v>44227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-55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31 a 60 dias</v>
      </c>
      <c r="X534" s="81" t="str">
        <f t="shared" si="35"/>
        <v>12021</v>
      </c>
      <c r="AA534"/>
    </row>
    <row r="535" spans="1:27" x14ac:dyDescent="0.25">
      <c r="A535" s="57">
        <v>44227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7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25">
      <c r="A536" s="57">
        <v>44227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96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25">
      <c r="A537" s="57">
        <v>44227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-24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1 a 30 dias</v>
      </c>
      <c r="X537" s="81" t="str">
        <f t="shared" si="35"/>
        <v>12021</v>
      </c>
      <c r="AA537"/>
    </row>
    <row r="538" spans="1:27" x14ac:dyDescent="0.25">
      <c r="A538" s="57">
        <v>44227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96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25">
      <c r="A539" s="57">
        <v>44227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96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25">
      <c r="A540" s="57">
        <v>44227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-177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25">
      <c r="A541" s="57">
        <v>44227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-55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31 a 60 dias</v>
      </c>
      <c r="X541" s="81" t="str">
        <f t="shared" si="35"/>
        <v>12021</v>
      </c>
      <c r="AA541"/>
    </row>
    <row r="542" spans="1:27" x14ac:dyDescent="0.25">
      <c r="A542" s="57">
        <v>44227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7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25">
      <c r="A543" s="57">
        <v>44227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7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25">
      <c r="A544" s="57">
        <v>44227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96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25">
      <c r="A545" s="57">
        <v>44227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-55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31 a 60 dias</v>
      </c>
      <c r="X545" s="81" t="str">
        <f t="shared" si="35"/>
        <v>12021</v>
      </c>
      <c r="AA545"/>
    </row>
    <row r="546" spans="1:27" x14ac:dyDescent="0.25">
      <c r="A546" s="57">
        <v>44227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35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25">
      <c r="A547" s="57">
        <v>44227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96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25">
      <c r="A548" s="57">
        <v>44227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-55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31 a 60 dias</v>
      </c>
      <c r="X548" s="81" t="str">
        <f t="shared" si="35"/>
        <v>12021</v>
      </c>
      <c r="AA548"/>
    </row>
    <row r="549" spans="1:27" x14ac:dyDescent="0.25">
      <c r="A549" s="57">
        <v>44227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-146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25">
      <c r="A550" s="57">
        <v>44227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96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25">
      <c r="A551" s="57">
        <v>44227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-85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61 a 90 dias</v>
      </c>
      <c r="X551" s="81" t="str">
        <f t="shared" si="35"/>
        <v>112020</v>
      </c>
      <c r="AA551"/>
    </row>
    <row r="552" spans="1:27" x14ac:dyDescent="0.25">
      <c r="A552" s="57">
        <v>44227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7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25">
      <c r="A553" s="57">
        <v>44227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96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25">
      <c r="A554" s="57">
        <v>44227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96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25">
      <c r="A555" s="57">
        <v>44227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35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25">
      <c r="A556" s="57">
        <v>44227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96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25">
      <c r="A557" s="57">
        <v>44227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-146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25">
      <c r="A558" s="57">
        <v>44227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7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25">
      <c r="A559" s="57">
        <v>44227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35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25">
      <c r="A560" s="57">
        <v>44227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96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25">
      <c r="A561" s="57">
        <v>44227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-85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61 a 90 dias</v>
      </c>
      <c r="X561" s="81" t="str">
        <f t="shared" si="35"/>
        <v>122020</v>
      </c>
      <c r="AA561"/>
    </row>
    <row r="562" spans="1:27" x14ac:dyDescent="0.25">
      <c r="A562" s="57">
        <v>44227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-177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25">
      <c r="A563" s="57">
        <v>44227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35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25">
      <c r="A564" s="57">
        <v>44227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35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25">
      <c r="A565" s="57">
        <v>44227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7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25">
      <c r="A566" s="57">
        <v>44227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-55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31 a 60 dias</v>
      </c>
      <c r="X566" s="81" t="str">
        <f t="shared" si="35"/>
        <v>12021</v>
      </c>
      <c r="AA566"/>
    </row>
    <row r="567" spans="1:27" x14ac:dyDescent="0.25">
      <c r="A567" s="57">
        <v>44227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-177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25">
      <c r="A568" s="57">
        <v>44227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-55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31 a 60 dias</v>
      </c>
      <c r="X568" s="81" t="str">
        <f t="shared" si="35"/>
        <v>12021</v>
      </c>
      <c r="AA568"/>
    </row>
    <row r="569" spans="1:27" x14ac:dyDescent="0.25">
      <c r="A569" s="57">
        <v>44227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-55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31 a 60 dias</v>
      </c>
      <c r="X569" s="81" t="str">
        <f t="shared" si="35"/>
        <v>12021</v>
      </c>
      <c r="AA569"/>
    </row>
    <row r="570" spans="1:27" x14ac:dyDescent="0.25">
      <c r="A570" s="57">
        <v>44227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7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25">
      <c r="A571" s="57">
        <v>44227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7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25">
      <c r="A572" s="57">
        <v>44227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7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25">
      <c r="A573" s="57">
        <v>44227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-208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25">
      <c r="A574" s="57">
        <v>44227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7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25">
      <c r="A575" s="57">
        <v>44227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7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25">
      <c r="A576" s="57">
        <v>44227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-85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61 a 90 dias</v>
      </c>
      <c r="X576" s="81" t="str">
        <f t="shared" si="35"/>
        <v>112020</v>
      </c>
      <c r="AA576"/>
    </row>
    <row r="577" spans="1:27" x14ac:dyDescent="0.25">
      <c r="A577" s="57">
        <v>44227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-24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1 a 30 dias</v>
      </c>
      <c r="X577" s="81" t="str">
        <f t="shared" si="35"/>
        <v>12021</v>
      </c>
      <c r="AA577"/>
    </row>
    <row r="578" spans="1:27" x14ac:dyDescent="0.25">
      <c r="A578" s="57">
        <v>44227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96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25">
      <c r="A579" s="57">
        <v>44227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35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25">
      <c r="A580" s="57">
        <v>44227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96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25">
      <c r="A581" s="57">
        <v>44227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35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25">
      <c r="A582" s="57">
        <v>44227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66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25">
      <c r="A583" s="57">
        <v>44227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-85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61 a 90 dias</v>
      </c>
      <c r="X583" s="81" t="str">
        <f t="shared" si="39"/>
        <v>112020</v>
      </c>
      <c r="AA583"/>
    </row>
    <row r="584" spans="1:27" x14ac:dyDescent="0.25">
      <c r="A584" s="57">
        <v>44227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-85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61 a 90 dias</v>
      </c>
      <c r="X584" s="81" t="str">
        <f t="shared" si="39"/>
        <v>112020</v>
      </c>
      <c r="AA584"/>
    </row>
    <row r="585" spans="1:27" x14ac:dyDescent="0.25">
      <c r="A585" s="57">
        <v>44227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-85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61 a 90 dias</v>
      </c>
      <c r="X585" s="81" t="str">
        <f t="shared" si="39"/>
        <v>112020</v>
      </c>
      <c r="AA585"/>
    </row>
    <row r="586" spans="1:27" x14ac:dyDescent="0.25">
      <c r="A586" s="57">
        <v>44227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66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25">
      <c r="A587" s="57">
        <v>44227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-55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31 a 60 dias</v>
      </c>
      <c r="X587" s="81" t="str">
        <f t="shared" si="39"/>
        <v>12021</v>
      </c>
      <c r="AA587"/>
    </row>
    <row r="588" spans="1:27" x14ac:dyDescent="0.25">
      <c r="A588" s="57">
        <v>44227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-55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31 a 60 dias</v>
      </c>
      <c r="X588" s="81" t="str">
        <f t="shared" si="39"/>
        <v>112020</v>
      </c>
      <c r="AA588"/>
    </row>
    <row r="589" spans="1:27" x14ac:dyDescent="0.25">
      <c r="A589" s="57">
        <v>44227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96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25">
      <c r="A590" s="57">
        <v>44227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96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25">
      <c r="A591" s="57">
        <v>44227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-55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31 a 60 dias</v>
      </c>
      <c r="X591" s="81" t="str">
        <f t="shared" si="39"/>
        <v>12021</v>
      </c>
      <c r="AA591"/>
    </row>
    <row r="592" spans="1:27" x14ac:dyDescent="0.25">
      <c r="A592" s="57">
        <v>44227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-238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25">
      <c r="A593" s="57">
        <v>44227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35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25">
      <c r="A594" s="57">
        <v>44227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66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25">
      <c r="A595" s="57">
        <v>44227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-177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25">
      <c r="A596" s="57">
        <v>44227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96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25">
      <c r="A597" s="57">
        <v>44227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-146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25">
      <c r="A598" s="57">
        <v>44227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96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25">
      <c r="A599" s="57">
        <v>44227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7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25">
      <c r="A600" s="57">
        <v>44227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96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25">
      <c r="A601" s="57">
        <v>44227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-299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25">
      <c r="A602" s="57">
        <v>44227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-238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25">
      <c r="A603" s="57">
        <v>44227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-116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91 a 120 dias</v>
      </c>
      <c r="X603" s="81" t="str">
        <f t="shared" si="39"/>
        <v>102020</v>
      </c>
      <c r="AA603"/>
    </row>
    <row r="604" spans="1:27" x14ac:dyDescent="0.25">
      <c r="A604" s="57">
        <v>44227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-177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25">
      <c r="A605" s="57">
        <v>44227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96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25">
      <c r="A606" s="57">
        <v>44227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7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25">
      <c r="A607" s="57">
        <v>44227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-55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31 a 60 dias</v>
      </c>
      <c r="X607" s="81" t="str">
        <f t="shared" si="39"/>
        <v>122020</v>
      </c>
      <c r="AA607"/>
    </row>
    <row r="608" spans="1:27" x14ac:dyDescent="0.25">
      <c r="A608" s="57">
        <v>44227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96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25">
      <c r="A609" s="57">
        <v>44227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35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25">
      <c r="A610" s="57">
        <v>44227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-55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31 a 60 dias</v>
      </c>
      <c r="X610" s="81" t="str">
        <f t="shared" si="39"/>
        <v>12021</v>
      </c>
      <c r="AA610"/>
    </row>
    <row r="611" spans="1:27" x14ac:dyDescent="0.25">
      <c r="A611" s="57">
        <v>44227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-146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25">
      <c r="A612" s="57">
        <v>44227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96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25">
      <c r="A613" s="57">
        <v>44227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-146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25">
      <c r="A614" s="57">
        <v>44227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-55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31 a 60 dias</v>
      </c>
      <c r="X614" s="81" t="str">
        <f t="shared" si="39"/>
        <v>12021</v>
      </c>
      <c r="AA614"/>
    </row>
    <row r="615" spans="1:27" x14ac:dyDescent="0.25">
      <c r="A615" s="57">
        <v>44227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-85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61 a 90 dias</v>
      </c>
      <c r="X615" s="81" t="str">
        <f t="shared" si="39"/>
        <v>112020</v>
      </c>
      <c r="AA615"/>
    </row>
    <row r="616" spans="1:27" x14ac:dyDescent="0.25">
      <c r="A616" s="57">
        <v>44227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96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25">
      <c r="A617" s="57">
        <v>44227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-55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31 a 60 dias</v>
      </c>
      <c r="X617" s="81" t="str">
        <f t="shared" si="39"/>
        <v>12021</v>
      </c>
      <c r="AA617"/>
    </row>
    <row r="618" spans="1:27" x14ac:dyDescent="0.25">
      <c r="A618" s="57">
        <v>44227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35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25">
      <c r="A619" s="57">
        <v>44227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-55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31 a 60 dias</v>
      </c>
      <c r="X619" s="81" t="str">
        <f t="shared" si="39"/>
        <v>122020</v>
      </c>
      <c r="AA619"/>
    </row>
    <row r="620" spans="1:27" x14ac:dyDescent="0.25">
      <c r="A620" s="57">
        <v>44227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96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25">
      <c r="A621" s="57">
        <v>44227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35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25">
      <c r="A622" s="57">
        <v>44227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35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25">
      <c r="A623" s="57">
        <v>44227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96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25">
      <c r="A624" s="57">
        <v>44227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-85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61 a 90 dias</v>
      </c>
      <c r="X624" s="81" t="str">
        <f t="shared" si="39"/>
        <v>112020</v>
      </c>
      <c r="AA624"/>
    </row>
    <row r="625" spans="1:27" x14ac:dyDescent="0.25">
      <c r="A625" s="57">
        <v>44227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66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25">
      <c r="A626" s="57">
        <v>44227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96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25">
      <c r="A627" s="57">
        <v>44227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-24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1 a 30 dias</v>
      </c>
      <c r="X627" s="81" t="str">
        <f t="shared" si="39"/>
        <v>12021</v>
      </c>
      <c r="AA627"/>
    </row>
    <row r="628" spans="1:27" x14ac:dyDescent="0.25">
      <c r="A628" s="57">
        <v>44227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-208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25">
      <c r="A629" s="57">
        <v>44227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-238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25">
      <c r="A630" s="57">
        <v>44227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-146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25">
      <c r="A631" s="57">
        <v>44227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-55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31 a 60 dias</v>
      </c>
      <c r="X631" s="81" t="str">
        <f t="shared" si="39"/>
        <v>122020</v>
      </c>
      <c r="AA631"/>
    </row>
    <row r="632" spans="1:27" x14ac:dyDescent="0.25">
      <c r="A632" s="57">
        <v>44227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7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25">
      <c r="A633" s="57">
        <v>44227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-24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1 a 30 dias</v>
      </c>
      <c r="X633" s="81" t="str">
        <f t="shared" si="39"/>
        <v>12021</v>
      </c>
      <c r="AA633"/>
    </row>
    <row r="634" spans="1:27" x14ac:dyDescent="0.25">
      <c r="A634" s="57">
        <v>44227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96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25">
      <c r="A635" s="57">
        <v>44227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96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25">
      <c r="A636" s="57">
        <v>44227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-85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61 a 90 dias</v>
      </c>
      <c r="X636" s="81" t="str">
        <f t="shared" si="39"/>
        <v>112020</v>
      </c>
      <c r="AA636"/>
    </row>
    <row r="637" spans="1:27" x14ac:dyDescent="0.25">
      <c r="A637" s="57">
        <v>44227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96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25">
      <c r="A638" s="57">
        <v>44227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96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25">
      <c r="A639" s="57">
        <v>44227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96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25">
      <c r="A640" s="57">
        <v>44227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96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25">
      <c r="A641" s="57">
        <v>44227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-116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91 a 120 dias</v>
      </c>
      <c r="X641" s="81" t="str">
        <f t="shared" si="39"/>
        <v>102020</v>
      </c>
      <c r="AA641"/>
    </row>
    <row r="642" spans="1:27" x14ac:dyDescent="0.25">
      <c r="A642" s="57">
        <v>44227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-208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25">
      <c r="A643" s="57">
        <v>44227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-55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31 a 60 dias</v>
      </c>
      <c r="X643" s="81" t="str">
        <f t="shared" ref="X643:X706" si="43">MONTH(U643)&amp;YEAR(U643)</f>
        <v>122020</v>
      </c>
      <c r="AA643"/>
    </row>
    <row r="644" spans="1:27" x14ac:dyDescent="0.25">
      <c r="A644" s="57">
        <v>44227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-85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61 a 90 dias</v>
      </c>
      <c r="X644" s="81" t="str">
        <f t="shared" si="43"/>
        <v>112020</v>
      </c>
      <c r="AA644"/>
    </row>
    <row r="645" spans="1:27" x14ac:dyDescent="0.25">
      <c r="A645" s="57">
        <v>44227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-55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31 a 60 dias</v>
      </c>
      <c r="X645" s="81" t="str">
        <f t="shared" si="43"/>
        <v>122020</v>
      </c>
      <c r="AA645"/>
    </row>
    <row r="646" spans="1:27" x14ac:dyDescent="0.25">
      <c r="A646" s="57">
        <v>44227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-85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61 a 90 dias</v>
      </c>
      <c r="X646" s="81" t="str">
        <f t="shared" si="43"/>
        <v>112020</v>
      </c>
      <c r="AA646"/>
    </row>
    <row r="647" spans="1:27" x14ac:dyDescent="0.25">
      <c r="A647" s="57">
        <v>44227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96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25">
      <c r="A648" s="57">
        <v>44227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-55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31 a 60 dias</v>
      </c>
      <c r="X648" s="81" t="str">
        <f t="shared" si="43"/>
        <v>122020</v>
      </c>
      <c r="AA648"/>
    </row>
    <row r="649" spans="1:27" x14ac:dyDescent="0.25">
      <c r="A649" s="57">
        <v>44227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-55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31 a 60 dias</v>
      </c>
      <c r="X649" s="81" t="str">
        <f t="shared" si="43"/>
        <v>12021</v>
      </c>
      <c r="AA649"/>
    </row>
    <row r="650" spans="1:27" x14ac:dyDescent="0.25">
      <c r="A650" s="57">
        <v>44227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-85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61 a 90 dias</v>
      </c>
      <c r="X650" s="81" t="str">
        <f t="shared" si="43"/>
        <v>112020</v>
      </c>
      <c r="AA650"/>
    </row>
    <row r="651" spans="1:27" x14ac:dyDescent="0.25">
      <c r="A651" s="57">
        <v>44227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96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25">
      <c r="A652" s="57">
        <v>44227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96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25">
      <c r="A653" s="57">
        <v>44227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7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25">
      <c r="A654" s="57">
        <v>44227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96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25">
      <c r="A655" s="57">
        <v>44227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35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25">
      <c r="A656" s="57">
        <v>44227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-55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31 a 60 dias</v>
      </c>
      <c r="X656" s="81" t="str">
        <f t="shared" si="43"/>
        <v>12021</v>
      </c>
      <c r="AA656"/>
    </row>
    <row r="657" spans="1:27" x14ac:dyDescent="0.25">
      <c r="A657" s="57">
        <v>44227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96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25">
      <c r="A658" s="57">
        <v>44227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-238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25">
      <c r="A659" s="57">
        <v>44227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-208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25">
      <c r="A660" s="57">
        <v>44227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66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25">
      <c r="A661" s="57">
        <v>44227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-116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91 a 120 dias</v>
      </c>
      <c r="X661" s="81" t="str">
        <f t="shared" si="43"/>
        <v>102020</v>
      </c>
      <c r="AA661"/>
    </row>
    <row r="662" spans="1:27" x14ac:dyDescent="0.25">
      <c r="A662" s="57">
        <v>44227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96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25">
      <c r="A663" s="57">
        <v>44227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96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25">
      <c r="A664" s="57">
        <v>44227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96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25">
      <c r="A665" s="57">
        <v>44227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-55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31 a 60 dias</v>
      </c>
      <c r="X665" s="81" t="str">
        <f t="shared" si="43"/>
        <v>122020</v>
      </c>
      <c r="AA665"/>
    </row>
    <row r="666" spans="1:27" x14ac:dyDescent="0.25">
      <c r="A666" s="57">
        <v>44227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-208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25">
      <c r="A667" s="57">
        <v>44227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-85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61 a 90 dias</v>
      </c>
      <c r="X667" s="81" t="str">
        <f t="shared" si="43"/>
        <v>112020</v>
      </c>
      <c r="AA667"/>
    </row>
    <row r="668" spans="1:27" x14ac:dyDescent="0.25">
      <c r="A668" s="57">
        <v>44227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96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25">
      <c r="A669" s="57">
        <v>44227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7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25">
      <c r="A670" s="57">
        <v>44227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66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25">
      <c r="A671" s="57">
        <v>44227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-24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1 a 30 dias</v>
      </c>
      <c r="X671" s="81" t="str">
        <f t="shared" si="43"/>
        <v>12021</v>
      </c>
      <c r="AA671"/>
    </row>
    <row r="672" spans="1:27" x14ac:dyDescent="0.25">
      <c r="A672" s="57">
        <v>44227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-146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25">
      <c r="A673" s="57">
        <v>44227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-55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31 a 60 dias</v>
      </c>
      <c r="X673" s="81" t="str">
        <f t="shared" si="43"/>
        <v>122020</v>
      </c>
      <c r="AA673"/>
    </row>
    <row r="674" spans="1:27" x14ac:dyDescent="0.25">
      <c r="A674" s="57">
        <v>44227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-55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31 a 60 dias</v>
      </c>
      <c r="X674" s="81" t="str">
        <f t="shared" si="43"/>
        <v>122020</v>
      </c>
      <c r="AA674"/>
    </row>
    <row r="675" spans="1:27" x14ac:dyDescent="0.25">
      <c r="A675" s="57">
        <v>44227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35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25">
      <c r="A676" s="57">
        <v>44227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-208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25">
      <c r="A677" s="57">
        <v>44227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-55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31 a 60 dias</v>
      </c>
      <c r="X677" s="81" t="str">
        <f t="shared" si="43"/>
        <v>122020</v>
      </c>
      <c r="AA677"/>
    </row>
    <row r="678" spans="1:27" x14ac:dyDescent="0.25">
      <c r="A678" s="57">
        <v>44227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-177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25">
      <c r="A679" s="57">
        <v>44227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-116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91 a 120 dias</v>
      </c>
      <c r="X679" s="81" t="str">
        <f t="shared" si="43"/>
        <v>112020</v>
      </c>
      <c r="AA679"/>
    </row>
    <row r="680" spans="1:27" x14ac:dyDescent="0.25">
      <c r="A680" s="57">
        <v>44227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-55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31 a 60 dias</v>
      </c>
      <c r="X680" s="81" t="str">
        <f t="shared" si="43"/>
        <v>122020</v>
      </c>
      <c r="AA680"/>
    </row>
    <row r="681" spans="1:27" x14ac:dyDescent="0.25">
      <c r="A681" s="57">
        <v>44227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96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25">
      <c r="A682" s="57">
        <v>44227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35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25">
      <c r="A683" s="57">
        <v>44227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-208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25">
      <c r="A684" s="57">
        <v>44227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-146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25">
      <c r="A685" s="57">
        <v>44227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-85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61 a 90 dias</v>
      </c>
      <c r="X685" s="81" t="str">
        <f t="shared" si="43"/>
        <v>12021</v>
      </c>
      <c r="AA685"/>
    </row>
    <row r="686" spans="1:27" x14ac:dyDescent="0.25">
      <c r="A686" s="57">
        <v>44227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35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25">
      <c r="A687" s="57">
        <v>44227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96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25">
      <c r="A688" s="57">
        <v>44227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35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25">
      <c r="A689" s="57">
        <v>44227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96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25">
      <c r="A690" s="57">
        <v>44227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-208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25">
      <c r="A691" s="57">
        <v>44227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-208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25">
      <c r="A692" s="57">
        <v>44227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7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25">
      <c r="A693" s="57">
        <v>44227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-177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25">
      <c r="A694" s="57">
        <v>44227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-55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31 a 60 dias</v>
      </c>
      <c r="X694" s="81" t="str">
        <f t="shared" si="43"/>
        <v>12021</v>
      </c>
      <c r="AA694"/>
    </row>
    <row r="695" spans="1:27" x14ac:dyDescent="0.25">
      <c r="A695" s="57">
        <v>44227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-55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31 a 60 dias</v>
      </c>
      <c r="X695" s="81" t="str">
        <f t="shared" si="43"/>
        <v>122020</v>
      </c>
      <c r="AA695"/>
    </row>
    <row r="696" spans="1:27" x14ac:dyDescent="0.25">
      <c r="A696" s="57">
        <v>44227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-116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91 a 120 dias</v>
      </c>
      <c r="X696" s="81" t="str">
        <f t="shared" si="43"/>
        <v>112020</v>
      </c>
      <c r="AA696"/>
    </row>
    <row r="697" spans="1:27" x14ac:dyDescent="0.25">
      <c r="A697" s="57">
        <v>44227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96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25">
      <c r="A698" s="57">
        <v>44227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-208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25">
      <c r="A699" s="57">
        <v>44227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-55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31 a 60 dias</v>
      </c>
      <c r="X699" s="81" t="str">
        <f t="shared" si="43"/>
        <v>12021</v>
      </c>
      <c r="AA699"/>
    </row>
    <row r="700" spans="1:27" x14ac:dyDescent="0.25">
      <c r="A700" s="57">
        <v>44227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-85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61 a 90 dias</v>
      </c>
      <c r="X700" s="81" t="str">
        <f t="shared" si="43"/>
        <v>112020</v>
      </c>
      <c r="AA700"/>
    </row>
    <row r="701" spans="1:27" x14ac:dyDescent="0.25">
      <c r="A701" s="57">
        <v>44227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35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25">
      <c r="A702" s="57">
        <v>44227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-146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25">
      <c r="A703" s="57">
        <v>44227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96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25">
      <c r="A704" s="57">
        <v>44227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7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25">
      <c r="A705" s="57">
        <v>44227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-55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31 a 60 dias</v>
      </c>
      <c r="X705" s="81" t="str">
        <f t="shared" si="43"/>
        <v>12021</v>
      </c>
      <c r="AA705"/>
    </row>
    <row r="706" spans="1:27" x14ac:dyDescent="0.25">
      <c r="A706" s="57">
        <v>44227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-55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31 a 60 dias</v>
      </c>
      <c r="X706" s="81" t="str">
        <f t="shared" si="43"/>
        <v>112020</v>
      </c>
      <c r="AA706"/>
    </row>
    <row r="707" spans="1:27" x14ac:dyDescent="0.25">
      <c r="A707" s="57">
        <v>44227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-177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25">
      <c r="A708" s="57">
        <v>44227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96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25">
      <c r="A709" s="57">
        <v>44227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7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25">
      <c r="A710" s="57">
        <v>44227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7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25">
      <c r="A711" s="57">
        <v>44227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-55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31 a 60 dias</v>
      </c>
      <c r="X711" s="81" t="str">
        <f t="shared" si="47"/>
        <v>12021</v>
      </c>
      <c r="AA711"/>
    </row>
    <row r="712" spans="1:27" x14ac:dyDescent="0.25">
      <c r="A712" s="57">
        <v>44227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-116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91 a 120 dias</v>
      </c>
      <c r="X712" s="81" t="str">
        <f t="shared" si="47"/>
        <v>102020</v>
      </c>
      <c r="AA712"/>
    </row>
    <row r="713" spans="1:27" x14ac:dyDescent="0.25">
      <c r="A713" s="57">
        <v>44227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96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25">
      <c r="A714" s="57">
        <v>44227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96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25">
      <c r="A715" s="57">
        <v>44227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96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25">
      <c r="A716" s="57">
        <v>44227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-177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25">
      <c r="A717" s="57">
        <v>44227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-238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25">
      <c r="A718" s="57">
        <v>44227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96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25">
      <c r="A719" s="57">
        <v>44227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-146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25">
      <c r="A720" s="57">
        <v>44227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96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25">
      <c r="A721" s="57">
        <v>44227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7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25">
      <c r="A722" s="57">
        <v>44227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-208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25">
      <c r="A723" s="57">
        <v>44227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96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25">
      <c r="A724" s="57">
        <v>44227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96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25">
      <c r="A725" s="57">
        <v>44227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96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25">
      <c r="A726" s="57">
        <v>44227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-269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25">
      <c r="A727" s="57">
        <v>44227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-85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61 a 90 dias</v>
      </c>
      <c r="X727" s="81" t="str">
        <f t="shared" si="47"/>
        <v>112020</v>
      </c>
      <c r="AA727"/>
    </row>
    <row r="728" spans="1:27" x14ac:dyDescent="0.25">
      <c r="A728" s="57">
        <v>44227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-24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1 a 30 dias</v>
      </c>
      <c r="X728" s="81" t="str">
        <f t="shared" si="47"/>
        <v>12021</v>
      </c>
      <c r="AA728"/>
    </row>
    <row r="729" spans="1:27" x14ac:dyDescent="0.25">
      <c r="A729" s="57">
        <v>44227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-55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31 a 60 dias</v>
      </c>
      <c r="X729" s="81" t="str">
        <f t="shared" si="47"/>
        <v>122020</v>
      </c>
      <c r="AA729"/>
    </row>
    <row r="730" spans="1:27" x14ac:dyDescent="0.25">
      <c r="A730" s="57">
        <v>44227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96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25">
      <c r="A731" s="57">
        <v>44227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-269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25">
      <c r="A732" s="57">
        <v>44227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96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25">
      <c r="A733" s="57">
        <v>44227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7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25">
      <c r="A734" s="57">
        <v>44227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-85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61 a 90 dias</v>
      </c>
      <c r="X734" s="81" t="str">
        <f t="shared" si="47"/>
        <v>112020</v>
      </c>
      <c r="AA734"/>
    </row>
    <row r="735" spans="1:27" x14ac:dyDescent="0.25">
      <c r="A735" s="57">
        <v>44227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-177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25">
      <c r="A736" s="57">
        <v>44227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-55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31 a 60 dias</v>
      </c>
      <c r="X736" s="81" t="str">
        <f t="shared" si="47"/>
        <v>12021</v>
      </c>
      <c r="AA736"/>
    </row>
    <row r="737" spans="1:27" x14ac:dyDescent="0.25">
      <c r="A737" s="57">
        <v>44227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35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25">
      <c r="A738" s="57">
        <v>44227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7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25">
      <c r="A739" s="57">
        <v>44227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96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25">
      <c r="A740" s="57">
        <v>44227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-55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31 a 60 dias</v>
      </c>
      <c r="X740" s="81" t="str">
        <f t="shared" si="47"/>
        <v>12021</v>
      </c>
      <c r="AA740"/>
    </row>
    <row r="741" spans="1:27" x14ac:dyDescent="0.25">
      <c r="A741" s="57">
        <v>44227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-85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61 a 90 dias</v>
      </c>
      <c r="X741" s="81" t="str">
        <f t="shared" si="47"/>
        <v>112020</v>
      </c>
      <c r="AA741"/>
    </row>
    <row r="742" spans="1:27" x14ac:dyDescent="0.25">
      <c r="A742" s="57">
        <v>44227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-85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61 a 90 dias</v>
      </c>
      <c r="X742" s="81" t="str">
        <f t="shared" si="47"/>
        <v>12021</v>
      </c>
      <c r="AA742"/>
    </row>
    <row r="743" spans="1:27" x14ac:dyDescent="0.25">
      <c r="A743" s="57">
        <v>44227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35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25">
      <c r="A744" s="57">
        <v>44227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-116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91 a 120 dias</v>
      </c>
      <c r="X744" s="81" t="str">
        <f t="shared" si="47"/>
        <v>102020</v>
      </c>
      <c r="AA744"/>
    </row>
    <row r="745" spans="1:27" x14ac:dyDescent="0.25">
      <c r="A745" s="57">
        <v>44227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66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25">
      <c r="A746" s="57">
        <v>44227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-146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25">
      <c r="A747" s="57">
        <v>44227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-85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61 a 90 dias</v>
      </c>
      <c r="X747" s="81" t="str">
        <f t="shared" si="47"/>
        <v>112020</v>
      </c>
      <c r="AA747"/>
    </row>
    <row r="748" spans="1:27" x14ac:dyDescent="0.25">
      <c r="A748" s="57">
        <v>44227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-55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31 a 60 dias</v>
      </c>
      <c r="X748" s="81" t="str">
        <f t="shared" si="47"/>
        <v>122020</v>
      </c>
      <c r="AA748"/>
    </row>
    <row r="749" spans="1:27" x14ac:dyDescent="0.25">
      <c r="A749" s="57">
        <v>44227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96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25">
      <c r="A750" s="57">
        <v>44227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66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25">
      <c r="A751" s="57">
        <v>44227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35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25">
      <c r="A752" s="57">
        <v>44227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35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25">
      <c r="A753" s="57">
        <v>44227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-208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25">
      <c r="A754" s="57">
        <v>44227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35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25">
      <c r="A755" s="57">
        <v>44227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96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25">
      <c r="A756" s="57">
        <v>44227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96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25">
      <c r="A757" s="57">
        <v>44227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-146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25">
      <c r="A758" s="57">
        <v>44227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7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25">
      <c r="A759" s="57">
        <v>44227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66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25">
      <c r="A760" s="57">
        <v>44227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-116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91 a 120 dias</v>
      </c>
      <c r="X760" s="81" t="str">
        <f t="shared" si="47"/>
        <v>112020</v>
      </c>
      <c r="AA760"/>
    </row>
    <row r="761" spans="1:27" x14ac:dyDescent="0.25">
      <c r="A761" s="57">
        <v>44227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-85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61 a 90 dias</v>
      </c>
      <c r="X761" s="81" t="str">
        <f t="shared" si="47"/>
        <v>112020</v>
      </c>
      <c r="AA761"/>
    </row>
    <row r="762" spans="1:27" x14ac:dyDescent="0.25">
      <c r="A762" s="57">
        <v>44227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96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25">
      <c r="A763" s="57">
        <v>44227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96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25">
      <c r="A764" s="57">
        <v>44227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-146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25">
      <c r="A765" s="57">
        <v>44227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7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25">
      <c r="A766" s="57">
        <v>44227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-55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31 a 60 dias</v>
      </c>
      <c r="X766" s="81" t="str">
        <f t="shared" si="47"/>
        <v>12021</v>
      </c>
      <c r="AA766"/>
    </row>
    <row r="767" spans="1:27" x14ac:dyDescent="0.25">
      <c r="A767" s="57">
        <v>44227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-55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31 a 60 dias</v>
      </c>
      <c r="X767" s="81" t="str">
        <f t="shared" si="47"/>
        <v>12021</v>
      </c>
      <c r="AA767"/>
    </row>
    <row r="768" spans="1:27" x14ac:dyDescent="0.25">
      <c r="A768" s="57">
        <v>44227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-55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31 a 60 dias</v>
      </c>
      <c r="X768" s="81" t="str">
        <f t="shared" si="47"/>
        <v>12021</v>
      </c>
      <c r="AA768"/>
    </row>
    <row r="769" spans="1:27" x14ac:dyDescent="0.25">
      <c r="A769" s="57">
        <v>44227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96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25">
      <c r="A770" s="57">
        <v>44227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-146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25">
      <c r="A771" s="57">
        <v>44227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-55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31 a 60 dias</v>
      </c>
      <c r="X771" s="81" t="str">
        <f t="shared" ref="X771:X834" si="51">MONTH(U771)&amp;YEAR(U771)</f>
        <v>122020</v>
      </c>
      <c r="AA771"/>
    </row>
    <row r="772" spans="1:27" x14ac:dyDescent="0.25">
      <c r="A772" s="57">
        <v>44227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96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25">
      <c r="A773" s="57">
        <v>44227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66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25">
      <c r="A774" s="57">
        <v>44227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-208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25">
      <c r="A775" s="57">
        <v>44227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35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25">
      <c r="A776" s="57">
        <v>44227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35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25">
      <c r="A777" s="57">
        <v>44227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7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25">
      <c r="A778" s="57">
        <v>44227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-55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31 a 60 dias</v>
      </c>
      <c r="X778" s="81" t="str">
        <f t="shared" si="51"/>
        <v>122020</v>
      </c>
      <c r="AA778"/>
    </row>
    <row r="779" spans="1:27" x14ac:dyDescent="0.25">
      <c r="A779" s="57">
        <v>44227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-55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31 a 60 dias</v>
      </c>
      <c r="X779" s="81" t="str">
        <f t="shared" si="51"/>
        <v>12021</v>
      </c>
      <c r="AA779"/>
    </row>
    <row r="780" spans="1:27" x14ac:dyDescent="0.25">
      <c r="A780" s="57">
        <v>44227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96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25">
      <c r="A781" s="57">
        <v>44227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-55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31 a 60 dias</v>
      </c>
      <c r="X781" s="81" t="str">
        <f t="shared" si="51"/>
        <v>12021</v>
      </c>
      <c r="AA781"/>
    </row>
    <row r="782" spans="1:27" x14ac:dyDescent="0.25">
      <c r="A782" s="57">
        <v>44227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-55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31 a 60 dias</v>
      </c>
      <c r="X782" s="81" t="str">
        <f t="shared" si="51"/>
        <v>12021</v>
      </c>
      <c r="AA782"/>
    </row>
    <row r="783" spans="1:27" x14ac:dyDescent="0.25">
      <c r="A783" s="57">
        <v>44227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-55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31 a 60 dias</v>
      </c>
      <c r="X783" s="81" t="str">
        <f t="shared" si="51"/>
        <v>122020</v>
      </c>
      <c r="AA783"/>
    </row>
    <row r="784" spans="1:27" x14ac:dyDescent="0.25">
      <c r="A784" s="57">
        <v>44227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-55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31 a 60 dias</v>
      </c>
      <c r="X784" s="81" t="str">
        <f t="shared" si="51"/>
        <v>12021</v>
      </c>
      <c r="AA784"/>
    </row>
    <row r="785" spans="1:27" x14ac:dyDescent="0.25">
      <c r="A785" s="57">
        <v>44227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96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25">
      <c r="A786" s="57">
        <v>44227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96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25">
      <c r="A787" s="57">
        <v>44227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35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25">
      <c r="A788" s="57">
        <v>44227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-85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61 a 90 dias</v>
      </c>
      <c r="X788" s="81" t="str">
        <f t="shared" si="51"/>
        <v>112020</v>
      </c>
      <c r="AA788"/>
    </row>
    <row r="789" spans="1:27" x14ac:dyDescent="0.25">
      <c r="A789" s="57">
        <v>44227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96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25">
      <c r="A790" s="57">
        <v>44227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7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25">
      <c r="A791" s="57">
        <v>44227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-208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25">
      <c r="A792" s="57">
        <v>44227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-146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25">
      <c r="A793" s="57">
        <v>44227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-146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25">
      <c r="A794" s="57">
        <v>44227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7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25">
      <c r="A795" s="57">
        <v>44227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96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25">
      <c r="A796" s="57">
        <v>44227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96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25">
      <c r="A797" s="57">
        <v>44227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-85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61 a 90 dias</v>
      </c>
      <c r="X797" s="81" t="str">
        <f t="shared" si="51"/>
        <v>112020</v>
      </c>
      <c r="AA797"/>
    </row>
    <row r="798" spans="1:27" x14ac:dyDescent="0.25">
      <c r="A798" s="57">
        <v>44227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-85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61 a 90 dias</v>
      </c>
      <c r="X798" s="81" t="str">
        <f t="shared" si="51"/>
        <v>112020</v>
      </c>
      <c r="AA798"/>
    </row>
    <row r="799" spans="1:27" x14ac:dyDescent="0.25">
      <c r="A799" s="57">
        <v>44227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66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25">
      <c r="A800" s="57">
        <v>44227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96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25">
      <c r="A801" s="57">
        <v>44227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-238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25">
      <c r="A802" s="57">
        <v>44227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96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25">
      <c r="A803" s="57">
        <v>44227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-85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61 a 90 dias</v>
      </c>
      <c r="X803" s="81" t="str">
        <f t="shared" si="51"/>
        <v>112020</v>
      </c>
      <c r="AA803"/>
    </row>
    <row r="804" spans="1:27" x14ac:dyDescent="0.25">
      <c r="A804" s="57">
        <v>44227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-177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25">
      <c r="A805" s="57">
        <v>44227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-55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31 a 60 dias</v>
      </c>
      <c r="X805" s="81" t="str">
        <f t="shared" si="51"/>
        <v>122020</v>
      </c>
      <c r="AA805"/>
    </row>
    <row r="806" spans="1:27" x14ac:dyDescent="0.25">
      <c r="A806" s="57">
        <v>44227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96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25">
      <c r="A807" s="57">
        <v>44227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7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25">
      <c r="A808" s="57">
        <v>44227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-146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25">
      <c r="A809" s="57">
        <v>44227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-55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31 a 60 dias</v>
      </c>
      <c r="X809" s="81" t="str">
        <f t="shared" si="51"/>
        <v>12021</v>
      </c>
      <c r="AA809"/>
    </row>
    <row r="810" spans="1:27" x14ac:dyDescent="0.25">
      <c r="A810" s="57">
        <v>44227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-146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25">
      <c r="A811" s="57">
        <v>44227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-177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25">
      <c r="A812" s="57">
        <v>44227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-177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25">
      <c r="A813" s="57">
        <v>44227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7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25">
      <c r="A814" s="57">
        <v>44227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96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25">
      <c r="A815" s="57">
        <v>44227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96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25">
      <c r="A816" s="57">
        <v>44227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96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25">
      <c r="A817" s="57">
        <v>44227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-55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31 a 60 dias</v>
      </c>
      <c r="X817" s="81" t="str">
        <f t="shared" si="51"/>
        <v>122020</v>
      </c>
      <c r="AA817"/>
    </row>
    <row r="818" spans="1:27" x14ac:dyDescent="0.25">
      <c r="A818" s="57">
        <v>44227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96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25">
      <c r="A819" s="57">
        <v>44227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35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25">
      <c r="A820" s="57">
        <v>44227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66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25">
      <c r="A821" s="57">
        <v>44227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-55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31 a 60 dias</v>
      </c>
      <c r="X821" s="81" t="str">
        <f t="shared" si="51"/>
        <v>122020</v>
      </c>
      <c r="AA821"/>
    </row>
    <row r="822" spans="1:27" x14ac:dyDescent="0.25">
      <c r="A822" s="57">
        <v>44227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96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25">
      <c r="A823" s="57">
        <v>44227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-146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25">
      <c r="A824" s="57">
        <v>44227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-208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25">
      <c r="A825" s="57">
        <v>44227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35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25">
      <c r="A826" s="57">
        <v>44227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-208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25">
      <c r="A827" s="57">
        <v>44227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-55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31 a 60 dias</v>
      </c>
      <c r="X827" s="81" t="str">
        <f t="shared" si="51"/>
        <v>122020</v>
      </c>
      <c r="AA827"/>
    </row>
    <row r="828" spans="1:27" x14ac:dyDescent="0.25">
      <c r="A828" s="57">
        <v>44227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96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25">
      <c r="A829" s="57">
        <v>44227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-177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25">
      <c r="A830" s="57">
        <v>44227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66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25">
      <c r="A831" s="57">
        <v>44227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96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25">
      <c r="A832" s="57">
        <v>44227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-208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25">
      <c r="A833" s="57">
        <v>44227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66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25">
      <c r="A834" s="57">
        <v>44227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96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25">
      <c r="A835" s="57">
        <v>44227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35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25">
      <c r="A836" s="57">
        <v>44227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-85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61 a 90 dias</v>
      </c>
      <c r="X836" s="81" t="str">
        <f t="shared" si="55"/>
        <v>112020</v>
      </c>
      <c r="AA836"/>
    </row>
    <row r="837" spans="1:27" x14ac:dyDescent="0.25">
      <c r="A837" s="57">
        <v>44227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96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25">
      <c r="A838" s="57">
        <v>44227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-177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25">
      <c r="A839" s="57">
        <v>44227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96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25">
      <c r="A840" s="57">
        <v>44227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-24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1 a 30 dias</v>
      </c>
      <c r="X840" s="81" t="str">
        <f t="shared" si="55"/>
        <v>12021</v>
      </c>
      <c r="AA840"/>
    </row>
    <row r="841" spans="1:27" x14ac:dyDescent="0.25">
      <c r="A841" s="57">
        <v>44227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7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25">
      <c r="A842" s="57">
        <v>44227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-24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1 a 30 dias</v>
      </c>
      <c r="X842" s="81" t="str">
        <f t="shared" si="55"/>
        <v>12021</v>
      </c>
      <c r="AA842"/>
    </row>
    <row r="843" spans="1:27" x14ac:dyDescent="0.25">
      <c r="A843" s="57">
        <v>44227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127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25">
      <c r="A844" s="57">
        <v>44227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35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25">
      <c r="A845" s="57">
        <v>44227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7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25">
      <c r="A846" s="57">
        <v>44227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7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25">
      <c r="A847" s="57">
        <v>44227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-146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25">
      <c r="A848" s="57">
        <v>44227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96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25">
      <c r="A849" s="57">
        <v>44227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-55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31 a 60 dias</v>
      </c>
      <c r="X849" s="81" t="str">
        <f t="shared" si="55"/>
        <v>12021</v>
      </c>
      <c r="AA849"/>
    </row>
    <row r="850" spans="1:27" x14ac:dyDescent="0.25">
      <c r="A850" s="57">
        <v>44227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-146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25">
      <c r="A851" s="57">
        <v>44227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35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25">
      <c r="A852" s="57">
        <v>44227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7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25">
      <c r="A853" s="57">
        <v>44227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-146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25">
      <c r="A854" s="57">
        <v>44227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-146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25">
      <c r="A855" s="57">
        <v>44227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7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25">
      <c r="A856" s="57">
        <v>44227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35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25">
      <c r="A857" s="57">
        <v>44227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96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25">
      <c r="A858" s="57">
        <v>44227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-85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61 a 90 dias</v>
      </c>
      <c r="X858" s="81" t="str">
        <f t="shared" si="55"/>
        <v>112020</v>
      </c>
      <c r="AA858"/>
    </row>
    <row r="859" spans="1:27" x14ac:dyDescent="0.25">
      <c r="A859" s="57">
        <v>44227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96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25">
      <c r="A860" s="57">
        <v>44227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66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25">
      <c r="A861" s="57">
        <v>44227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96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25">
      <c r="A862" s="57">
        <v>44227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96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25">
      <c r="A863" s="57">
        <v>44227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35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25">
      <c r="A864" s="57">
        <v>44227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7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25">
      <c r="A865" s="57">
        <v>44227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-55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31 a 60 dias</v>
      </c>
      <c r="X865" s="81" t="str">
        <f t="shared" si="55"/>
        <v>12021</v>
      </c>
      <c r="AA865"/>
    </row>
    <row r="866" spans="1:27" x14ac:dyDescent="0.25">
      <c r="A866" s="57">
        <v>44227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35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25">
      <c r="A867" s="57">
        <v>44227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66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25">
      <c r="A868" s="57">
        <v>44227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7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25">
      <c r="A869" s="57">
        <v>44227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-85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61 a 90 dias</v>
      </c>
      <c r="X869" s="81" t="str">
        <f t="shared" si="55"/>
        <v>112020</v>
      </c>
      <c r="AA869"/>
    </row>
    <row r="870" spans="1:27" x14ac:dyDescent="0.25">
      <c r="A870" s="57">
        <v>44227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7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25">
      <c r="A871" s="57">
        <v>44227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-24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1 a 30 dias</v>
      </c>
      <c r="X871" s="81" t="str">
        <f t="shared" si="55"/>
        <v>12021</v>
      </c>
      <c r="AA871"/>
    </row>
    <row r="872" spans="1:27" x14ac:dyDescent="0.25">
      <c r="A872" s="57">
        <v>44227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-177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25">
      <c r="A873" s="57">
        <v>44227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7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25">
      <c r="A874" s="57">
        <v>44227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96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25">
      <c r="A875" s="57">
        <v>44227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66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25">
      <c r="A876" s="57">
        <v>44227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-85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61 a 90 dias</v>
      </c>
      <c r="X876" s="81" t="str">
        <f t="shared" si="55"/>
        <v>122020</v>
      </c>
      <c r="AA876"/>
    </row>
    <row r="877" spans="1:27" x14ac:dyDescent="0.25">
      <c r="A877" s="57">
        <v>44227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96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25">
      <c r="A878" s="57">
        <v>44227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7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25">
      <c r="A879" s="57">
        <v>44227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66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25">
      <c r="A880" s="57">
        <v>44227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96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25">
      <c r="A881" s="57">
        <v>44227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-85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61 a 90 dias</v>
      </c>
      <c r="X881" s="81" t="str">
        <f t="shared" si="55"/>
        <v>12021</v>
      </c>
      <c r="AA881"/>
    </row>
    <row r="882" spans="1:27" x14ac:dyDescent="0.25">
      <c r="A882" s="57">
        <v>44227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-55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31 a 60 dias</v>
      </c>
      <c r="X882" s="81" t="str">
        <f t="shared" si="55"/>
        <v>12021</v>
      </c>
      <c r="AA882"/>
    </row>
    <row r="883" spans="1:27" x14ac:dyDescent="0.25">
      <c r="A883" s="57">
        <v>44227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-85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61 a 90 dias</v>
      </c>
      <c r="X883" s="81" t="str">
        <f t="shared" si="55"/>
        <v>112020</v>
      </c>
      <c r="AA883"/>
    </row>
    <row r="884" spans="1:27" x14ac:dyDescent="0.25">
      <c r="A884" s="57">
        <v>44227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96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25">
      <c r="A885" s="57">
        <v>44227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-85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61 a 90 dias</v>
      </c>
      <c r="X885" s="81" t="str">
        <f t="shared" si="55"/>
        <v>112020</v>
      </c>
      <c r="AA885"/>
    </row>
    <row r="886" spans="1:27" x14ac:dyDescent="0.25">
      <c r="A886" s="57">
        <v>44227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35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25">
      <c r="A887" s="57">
        <v>44227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-55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31 a 60 dias</v>
      </c>
      <c r="X887" s="81" t="str">
        <f t="shared" si="55"/>
        <v>122020</v>
      </c>
      <c r="AA887"/>
    </row>
    <row r="888" spans="1:27" x14ac:dyDescent="0.25">
      <c r="A888" s="57">
        <v>44227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7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25">
      <c r="A889" s="57">
        <v>44227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35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25">
      <c r="A890" s="57">
        <v>44227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-24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1 a 30 dias</v>
      </c>
      <c r="X890" s="81" t="str">
        <f t="shared" si="55"/>
        <v>12021</v>
      </c>
      <c r="AA890"/>
    </row>
    <row r="891" spans="1:27" x14ac:dyDescent="0.25">
      <c r="A891" s="57">
        <v>44227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96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25">
      <c r="A892" s="57">
        <v>44227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35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25">
      <c r="A893" s="57">
        <v>44227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-208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25">
      <c r="A894" s="57">
        <v>44227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-146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25">
      <c r="A895" s="57">
        <v>44227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-146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25">
      <c r="A896" s="57">
        <v>44227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-146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25">
      <c r="A897" s="57">
        <v>44227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-24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1 a 30 dias</v>
      </c>
      <c r="X897" s="81" t="str">
        <f t="shared" si="55"/>
        <v>12021</v>
      </c>
      <c r="AA897"/>
    </row>
    <row r="898" spans="1:27" x14ac:dyDescent="0.25">
      <c r="A898" s="57">
        <v>44227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-55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31 a 60 dias</v>
      </c>
      <c r="X898" s="81" t="str">
        <f t="shared" si="55"/>
        <v>12021</v>
      </c>
      <c r="AA898"/>
    </row>
    <row r="899" spans="1:27" x14ac:dyDescent="0.25">
      <c r="A899" s="57">
        <v>44227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96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25">
      <c r="A900" s="57">
        <v>44227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96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25">
      <c r="A901" s="57">
        <v>44227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-55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31 a 60 dias</v>
      </c>
      <c r="X901" s="81" t="str">
        <f t="shared" si="59"/>
        <v>12021</v>
      </c>
      <c r="AA901"/>
    </row>
    <row r="902" spans="1:27" x14ac:dyDescent="0.25">
      <c r="A902" s="57">
        <v>44227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7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25">
      <c r="A903" s="57">
        <v>44227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96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25">
      <c r="A904" s="57">
        <v>44227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7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25">
      <c r="A905" s="57">
        <v>44227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-146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25">
      <c r="A906" s="57">
        <v>44227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-55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31 a 60 dias</v>
      </c>
      <c r="X906" s="81" t="str">
        <f t="shared" si="59"/>
        <v>122020</v>
      </c>
      <c r="AA906"/>
    </row>
    <row r="907" spans="1:27" x14ac:dyDescent="0.25">
      <c r="A907" s="57">
        <v>44227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96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25">
      <c r="A908" s="57">
        <v>44227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-55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31 a 60 dias</v>
      </c>
      <c r="X908" s="81" t="str">
        <f t="shared" si="59"/>
        <v>32021</v>
      </c>
      <c r="AA908"/>
    </row>
    <row r="909" spans="1:27" x14ac:dyDescent="0.25">
      <c r="A909" s="57">
        <v>44227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-177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25">
      <c r="A910" s="57">
        <v>44227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96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25">
      <c r="A911" s="57">
        <v>44227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96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25">
      <c r="A912" s="57">
        <v>44227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-55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31 a 60 dias</v>
      </c>
      <c r="X912" s="81" t="str">
        <f t="shared" si="59"/>
        <v>122020</v>
      </c>
      <c r="AA912"/>
    </row>
    <row r="913" spans="1:27" x14ac:dyDescent="0.25">
      <c r="A913" s="57">
        <v>44227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-24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1 a 30 dias</v>
      </c>
      <c r="X913" s="81" t="str">
        <f t="shared" si="59"/>
        <v>12021</v>
      </c>
      <c r="AA913"/>
    </row>
    <row r="914" spans="1:27" x14ac:dyDescent="0.25">
      <c r="A914" s="57">
        <v>44227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96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25">
      <c r="A915" s="57">
        <v>44227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-177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25">
      <c r="A916" s="57">
        <v>44227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96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25">
      <c r="A917" s="57">
        <v>44227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96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25">
      <c r="A918" s="57">
        <v>44227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7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25">
      <c r="A919" s="57">
        <v>44227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7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25">
      <c r="A920" s="57">
        <v>44227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96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25">
      <c r="A921" s="57">
        <v>44227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35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25">
      <c r="A922" s="57">
        <v>44227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96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25">
      <c r="A923" s="57">
        <v>44227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-177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25">
      <c r="A924" s="57">
        <v>44227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-208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25">
      <c r="A925" s="57">
        <v>44227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-146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25">
      <c r="A926" s="57">
        <v>44227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66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25">
      <c r="A927" s="57">
        <v>44227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-85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61 a 90 dias</v>
      </c>
      <c r="X927" s="81" t="str">
        <f t="shared" si="59"/>
        <v>112020</v>
      </c>
      <c r="AA927"/>
    </row>
    <row r="928" spans="1:27" x14ac:dyDescent="0.25">
      <c r="A928" s="57">
        <v>44227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-55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31 a 60 dias</v>
      </c>
      <c r="X928" s="81" t="str">
        <f t="shared" si="59"/>
        <v>12021</v>
      </c>
      <c r="AA928"/>
    </row>
    <row r="929" spans="1:27" x14ac:dyDescent="0.25">
      <c r="A929" s="57">
        <v>44227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7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25">
      <c r="A930" s="57">
        <v>44227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7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25">
      <c r="A931" s="57">
        <v>44227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-24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1 a 30 dias</v>
      </c>
      <c r="X931" s="81" t="str">
        <f t="shared" si="59"/>
        <v>12021</v>
      </c>
      <c r="AA931"/>
    </row>
    <row r="932" spans="1:27" x14ac:dyDescent="0.25">
      <c r="A932" s="57">
        <v>44227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-55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31 a 60 dias</v>
      </c>
      <c r="X932" s="81" t="str">
        <f t="shared" si="59"/>
        <v>122020</v>
      </c>
      <c r="AA932"/>
    </row>
    <row r="933" spans="1:27" x14ac:dyDescent="0.25">
      <c r="A933" s="57">
        <v>44227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-85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61 a 90 dias</v>
      </c>
      <c r="X933" s="81" t="str">
        <f t="shared" si="59"/>
        <v>112020</v>
      </c>
      <c r="AA933"/>
    </row>
    <row r="934" spans="1:27" x14ac:dyDescent="0.25">
      <c r="A934" s="57">
        <v>44227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35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25">
      <c r="A935" s="57">
        <v>44227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35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25">
      <c r="A936" s="57">
        <v>44227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7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25">
      <c r="A937" s="57">
        <v>44227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7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25">
      <c r="A938" s="57">
        <v>44227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35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25">
      <c r="A939" s="57">
        <v>44227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96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25">
      <c r="A940" s="57">
        <v>44227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-116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91 a 120 dias</v>
      </c>
      <c r="X940" s="81" t="str">
        <f t="shared" si="59"/>
        <v>102020</v>
      </c>
      <c r="AA940"/>
    </row>
    <row r="941" spans="1:27" x14ac:dyDescent="0.25">
      <c r="A941" s="57">
        <v>44227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-238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25">
      <c r="A942" s="57">
        <v>44227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7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25">
      <c r="A943" s="57">
        <v>44227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7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25">
      <c r="A944" s="57">
        <v>44227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96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25">
      <c r="A945" s="57">
        <v>44227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-208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25">
      <c r="A946" s="57">
        <v>44227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35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25">
      <c r="A947" s="57">
        <v>44227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-238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25">
      <c r="A948" s="57">
        <v>44227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96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25">
      <c r="A949" s="57">
        <v>44227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96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25">
      <c r="A950" s="57">
        <v>44227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-238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25">
      <c r="A951" s="57">
        <v>44227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7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25">
      <c r="A952" s="57">
        <v>44227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-238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25">
      <c r="A953" s="57">
        <v>44227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35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25">
      <c r="A954" s="57">
        <v>44227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7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25">
      <c r="A955" s="57">
        <v>44227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-55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31 a 60 dias</v>
      </c>
      <c r="X955" s="81" t="str">
        <f t="shared" si="59"/>
        <v>12021</v>
      </c>
      <c r="AA955"/>
    </row>
    <row r="956" spans="1:27" x14ac:dyDescent="0.25">
      <c r="A956" s="57">
        <v>44227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-177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25">
      <c r="A957" s="57">
        <v>44227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-55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31 a 60 dias</v>
      </c>
      <c r="X957" s="81" t="str">
        <f t="shared" si="59"/>
        <v>122020</v>
      </c>
      <c r="AA957"/>
    </row>
    <row r="958" spans="1:27" x14ac:dyDescent="0.25">
      <c r="A958" s="57">
        <v>44227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35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25">
      <c r="A959" s="57">
        <v>44227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-208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25">
      <c r="A960" s="57">
        <v>44227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-55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31 a 60 dias</v>
      </c>
      <c r="X960" s="81" t="str">
        <f t="shared" si="59"/>
        <v>12021</v>
      </c>
      <c r="AA960"/>
    </row>
    <row r="961" spans="1:27" x14ac:dyDescent="0.25">
      <c r="A961" s="57">
        <v>44227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35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25">
      <c r="A962" s="57">
        <v>44227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-146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25">
      <c r="A963" s="57">
        <v>44227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-85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61 a 90 dias</v>
      </c>
      <c r="X963" s="81" t="str">
        <f t="shared" ref="X963:X1026" si="63">MONTH(U963)&amp;YEAR(U963)</f>
        <v>122020</v>
      </c>
      <c r="AA963"/>
    </row>
    <row r="964" spans="1:27" x14ac:dyDescent="0.25">
      <c r="A964" s="57">
        <v>44227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96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25">
      <c r="A965" s="57">
        <v>44227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-146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25">
      <c r="A966" s="57">
        <v>44227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-85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61 a 90 dias</v>
      </c>
      <c r="X966" s="81" t="str">
        <f t="shared" si="63"/>
        <v>112020</v>
      </c>
      <c r="AA966"/>
    </row>
    <row r="967" spans="1:27" x14ac:dyDescent="0.25">
      <c r="A967" s="57">
        <v>44227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7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25">
      <c r="A968" s="57">
        <v>44227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7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25">
      <c r="A969" s="57">
        <v>44227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7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25">
      <c r="A970" s="57">
        <v>44227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7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25">
      <c r="A971" s="57">
        <v>44227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96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25">
      <c r="A972" s="57">
        <v>44227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7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25">
      <c r="A973" s="57">
        <v>44227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66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25">
      <c r="A974" s="57">
        <v>44227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96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25">
      <c r="A975" s="57">
        <v>44227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-55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31 a 60 dias</v>
      </c>
      <c r="X975" s="81" t="str">
        <f t="shared" si="63"/>
        <v>12021</v>
      </c>
      <c r="AA975"/>
    </row>
    <row r="976" spans="1:27" x14ac:dyDescent="0.25">
      <c r="A976" s="57">
        <v>44227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-55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31 a 60 dias</v>
      </c>
      <c r="X976" s="81" t="str">
        <f t="shared" si="63"/>
        <v>122020</v>
      </c>
      <c r="AA976"/>
    </row>
    <row r="977" spans="1:27" x14ac:dyDescent="0.25">
      <c r="A977" s="57">
        <v>44227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-55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31 a 60 dias</v>
      </c>
      <c r="X977" s="81" t="str">
        <f t="shared" si="63"/>
        <v>122020</v>
      </c>
      <c r="AA977"/>
    </row>
    <row r="978" spans="1:27" x14ac:dyDescent="0.25">
      <c r="A978" s="57">
        <v>44227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96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25">
      <c r="A979" s="57">
        <v>44227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35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25">
      <c r="A980" s="57">
        <v>44227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35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25">
      <c r="A981" s="57">
        <v>44227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35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25">
      <c r="A982" s="57">
        <v>44227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-85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61 a 90 dias</v>
      </c>
      <c r="X982" s="81" t="str">
        <f t="shared" si="63"/>
        <v>112020</v>
      </c>
      <c r="AA982"/>
    </row>
    <row r="983" spans="1:27" x14ac:dyDescent="0.25">
      <c r="A983" s="57">
        <v>44227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7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25">
      <c r="A984" s="57">
        <v>44227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96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25">
      <c r="A985" s="57">
        <v>44227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96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25">
      <c r="A986" s="57">
        <v>44227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-238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25">
      <c r="A987" s="57">
        <v>44227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-85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61 a 90 dias</v>
      </c>
      <c r="X987" s="81" t="str">
        <f t="shared" si="63"/>
        <v>112020</v>
      </c>
      <c r="AA987"/>
    </row>
    <row r="988" spans="1:27" x14ac:dyDescent="0.25">
      <c r="A988" s="57">
        <v>44227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-55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31 a 60 dias</v>
      </c>
      <c r="X988" s="81" t="str">
        <f t="shared" si="63"/>
        <v>122020</v>
      </c>
      <c r="AA988"/>
    </row>
    <row r="989" spans="1:27" x14ac:dyDescent="0.25">
      <c r="A989" s="57">
        <v>44227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-177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25">
      <c r="A990" s="57">
        <v>44227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96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25">
      <c r="A991" s="57">
        <v>44227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-116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91 a 120 dias</v>
      </c>
      <c r="X991" s="81" t="str">
        <f t="shared" si="63"/>
        <v>102020</v>
      </c>
      <c r="AA991"/>
    </row>
    <row r="992" spans="1:27" x14ac:dyDescent="0.25">
      <c r="A992" s="57">
        <v>44227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35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25">
      <c r="A993" s="57">
        <v>44227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-85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61 a 90 dias</v>
      </c>
      <c r="X993" s="81" t="str">
        <f t="shared" si="63"/>
        <v>112020</v>
      </c>
      <c r="AA993"/>
    </row>
    <row r="994" spans="1:27" x14ac:dyDescent="0.25">
      <c r="A994" s="57">
        <v>44227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35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25">
      <c r="A995" s="57">
        <v>44227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7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25">
      <c r="A996" s="57">
        <v>44227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-55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31 a 60 dias</v>
      </c>
      <c r="X996" s="81" t="str">
        <f t="shared" si="63"/>
        <v>122020</v>
      </c>
      <c r="AA996"/>
    </row>
    <row r="997" spans="1:27" x14ac:dyDescent="0.25">
      <c r="A997" s="57">
        <v>44227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-208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25">
      <c r="A998" s="57">
        <v>44227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-177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25">
      <c r="A999" s="57">
        <v>44227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-208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25">
      <c r="A1000" s="57">
        <v>44227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-146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25">
      <c r="A1001" s="57">
        <v>44227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-55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31 a 60 dias</v>
      </c>
      <c r="X1001" s="81" t="str">
        <f t="shared" si="63"/>
        <v>122020</v>
      </c>
      <c r="AA1001"/>
    </row>
    <row r="1002" spans="1:27" x14ac:dyDescent="0.25">
      <c r="A1002" s="57">
        <v>44227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66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25">
      <c r="A1003" s="57">
        <v>44227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7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25">
      <c r="A1004" s="57">
        <v>44227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7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25">
      <c r="A1005" s="57">
        <v>44227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-55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31 a 60 dias</v>
      </c>
      <c r="X1005" s="81" t="str">
        <f t="shared" si="63"/>
        <v>122020</v>
      </c>
      <c r="AA1005"/>
    </row>
    <row r="1006" spans="1:27" x14ac:dyDescent="0.25">
      <c r="A1006" s="57">
        <v>44227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-55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31 a 60 dias</v>
      </c>
      <c r="X1006" s="81" t="str">
        <f t="shared" si="63"/>
        <v>12021</v>
      </c>
      <c r="AA1006"/>
    </row>
    <row r="1007" spans="1:27" x14ac:dyDescent="0.25">
      <c r="A1007" s="57">
        <v>44227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96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25">
      <c r="A1008" s="57">
        <v>44227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7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25">
      <c r="A1009" s="57">
        <v>44227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35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25">
      <c r="A1010" s="57">
        <v>44227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7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25">
      <c r="A1011" s="57">
        <v>44227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7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25">
      <c r="A1012" s="57">
        <v>44227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-146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25">
      <c r="A1013" s="57">
        <v>44227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96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25">
      <c r="A1014" s="57">
        <v>44227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-85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61 a 90 dias</v>
      </c>
      <c r="X1014" s="81" t="str">
        <f t="shared" si="63"/>
        <v>122020</v>
      </c>
      <c r="AA1014"/>
    </row>
    <row r="1015" spans="1:27" x14ac:dyDescent="0.25">
      <c r="A1015" s="57">
        <v>44227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-208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25">
      <c r="A1016" s="57">
        <v>44227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35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25">
      <c r="A1017" s="57">
        <v>44227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96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25">
      <c r="A1018" s="57">
        <v>44227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35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25">
      <c r="A1019" s="57">
        <v>44227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-85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61 a 90 dias</v>
      </c>
      <c r="X1019" s="81" t="str">
        <f t="shared" si="63"/>
        <v>112020</v>
      </c>
      <c r="AA1019"/>
    </row>
    <row r="1020" spans="1:27" x14ac:dyDescent="0.25">
      <c r="A1020" s="57">
        <v>44227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35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25">
      <c r="A1021" s="57">
        <v>44227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-177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25">
      <c r="A1022" s="57">
        <v>44227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7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25">
      <c r="A1023" s="57">
        <v>44227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35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25">
      <c r="A1024" s="57">
        <v>44227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-85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61 a 90 dias</v>
      </c>
      <c r="X1024" s="81" t="str">
        <f t="shared" si="63"/>
        <v>112020</v>
      </c>
      <c r="AA1024"/>
    </row>
    <row r="1025" spans="1:27" x14ac:dyDescent="0.25">
      <c r="A1025" s="57">
        <v>44227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-85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61 a 90 dias</v>
      </c>
      <c r="X1025" s="81" t="str">
        <f t="shared" si="63"/>
        <v>112020</v>
      </c>
      <c r="AA1025"/>
    </row>
    <row r="1026" spans="1:27" x14ac:dyDescent="0.25">
      <c r="A1026" s="57">
        <v>44227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-208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25">
      <c r="A1027" s="57">
        <v>44227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-55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31 a 60 dias</v>
      </c>
      <c r="X1027" s="81" t="str">
        <f t="shared" ref="X1027:X1090" si="67">MONTH(U1027)&amp;YEAR(U1027)</f>
        <v>122020</v>
      </c>
      <c r="AA1027"/>
    </row>
    <row r="1028" spans="1:27" x14ac:dyDescent="0.25">
      <c r="A1028" s="57">
        <v>44227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96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25">
      <c r="A1029" s="57">
        <v>44227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-55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31 a 60 dias</v>
      </c>
      <c r="X1029" s="81" t="str">
        <f t="shared" si="67"/>
        <v>122020</v>
      </c>
      <c r="AA1029"/>
    </row>
    <row r="1030" spans="1:27" x14ac:dyDescent="0.25">
      <c r="A1030" s="57">
        <v>44227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96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25">
      <c r="A1031" s="57">
        <v>44227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35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25">
      <c r="A1032" s="57">
        <v>44227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-146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25">
      <c r="A1033" s="57">
        <v>44227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-24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1 a 30 dias</v>
      </c>
      <c r="X1033" s="81" t="str">
        <f t="shared" si="67"/>
        <v>12021</v>
      </c>
      <c r="AA1033"/>
    </row>
    <row r="1034" spans="1:27" x14ac:dyDescent="0.25">
      <c r="A1034" s="57">
        <v>44227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-177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25">
      <c r="A1035" s="57">
        <v>44227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-24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1 a 30 dias</v>
      </c>
      <c r="X1035" s="81" t="str">
        <f t="shared" si="67"/>
        <v>12021</v>
      </c>
      <c r="AA1035"/>
    </row>
    <row r="1036" spans="1:27" x14ac:dyDescent="0.25">
      <c r="A1036" s="57">
        <v>44227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-24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1 a 30 dias</v>
      </c>
      <c r="X1036" s="81" t="str">
        <f t="shared" si="67"/>
        <v>12021</v>
      </c>
      <c r="AA1036"/>
    </row>
    <row r="1037" spans="1:27" x14ac:dyDescent="0.25">
      <c r="A1037" s="57">
        <v>44227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-146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25">
      <c r="A1038" s="57">
        <v>44227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-85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61 a 90 dias</v>
      </c>
      <c r="X1038" s="81" t="str">
        <f t="shared" si="67"/>
        <v>112020</v>
      </c>
      <c r="AA1038"/>
    </row>
    <row r="1039" spans="1:27" x14ac:dyDescent="0.25">
      <c r="A1039" s="57">
        <v>44227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35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25">
      <c r="A1040" s="57">
        <v>44227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96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25">
      <c r="A1041" s="57">
        <v>44227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7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25">
      <c r="A1042" s="57">
        <v>44227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-55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31 a 60 dias</v>
      </c>
      <c r="X1042" s="81" t="str">
        <f t="shared" si="67"/>
        <v>122020</v>
      </c>
      <c r="AA1042"/>
    </row>
    <row r="1043" spans="1:27" x14ac:dyDescent="0.25">
      <c r="A1043" s="57">
        <v>44227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-208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25">
      <c r="A1044" s="57">
        <v>44227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7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25">
      <c r="A1045" s="57">
        <v>44227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96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25">
      <c r="A1046" s="57">
        <v>44227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-24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1 a 30 dias</v>
      </c>
      <c r="X1046" s="81" t="str">
        <f t="shared" si="67"/>
        <v>12021</v>
      </c>
      <c r="AA1046"/>
    </row>
    <row r="1047" spans="1:27" x14ac:dyDescent="0.25">
      <c r="A1047" s="57">
        <v>44227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-55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31 a 60 dias</v>
      </c>
      <c r="X1047" s="81" t="str">
        <f t="shared" si="67"/>
        <v>12021</v>
      </c>
      <c r="AA1047"/>
    </row>
    <row r="1048" spans="1:27" x14ac:dyDescent="0.25">
      <c r="A1048" s="57">
        <v>44227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-146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25">
      <c r="A1049" s="57">
        <v>44227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35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25">
      <c r="A1050" s="57">
        <v>44227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-238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25">
      <c r="A1051" s="57">
        <v>44227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7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25">
      <c r="A1052" s="57">
        <v>44227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35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25">
      <c r="A1053" s="57">
        <v>44227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96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25">
      <c r="A1054" s="57">
        <v>44227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96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25">
      <c r="A1055" s="57">
        <v>44227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35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25">
      <c r="A1056" s="57">
        <v>44227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7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25">
      <c r="A1057" s="57">
        <v>44227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35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25">
      <c r="A1058" s="57">
        <v>44227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-55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31 a 60 dias</v>
      </c>
      <c r="X1058" s="81" t="str">
        <f t="shared" si="67"/>
        <v>122020</v>
      </c>
      <c r="AA1058"/>
    </row>
    <row r="1059" spans="1:27" x14ac:dyDescent="0.25">
      <c r="A1059" s="57">
        <v>44227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-85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61 a 90 dias</v>
      </c>
      <c r="X1059" s="81" t="str">
        <f t="shared" si="67"/>
        <v>112020</v>
      </c>
      <c r="AA1059"/>
    </row>
    <row r="1060" spans="1:27" x14ac:dyDescent="0.25">
      <c r="A1060" s="57">
        <v>44227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-55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31 a 60 dias</v>
      </c>
      <c r="X1060" s="81" t="str">
        <f t="shared" si="67"/>
        <v>12021</v>
      </c>
      <c r="AA1060"/>
    </row>
    <row r="1061" spans="1:27" x14ac:dyDescent="0.25">
      <c r="A1061" s="57">
        <v>44227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-208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25">
      <c r="A1062" s="57">
        <v>44227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-55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31 a 60 dias</v>
      </c>
      <c r="X1062" s="81" t="str">
        <f t="shared" si="67"/>
        <v>12021</v>
      </c>
      <c r="AA1062"/>
    </row>
    <row r="1063" spans="1:27" x14ac:dyDescent="0.25">
      <c r="A1063" s="57">
        <v>44227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66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25">
      <c r="A1064" s="57">
        <v>44227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-55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31 a 60 dias</v>
      </c>
      <c r="X1064" s="81" t="str">
        <f t="shared" si="67"/>
        <v>122020</v>
      </c>
      <c r="AA1064"/>
    </row>
    <row r="1065" spans="1:27" x14ac:dyDescent="0.25">
      <c r="A1065" s="57">
        <v>44227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35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25">
      <c r="A1066" s="57">
        <v>44227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-85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61 a 90 dias</v>
      </c>
      <c r="X1066" s="81" t="str">
        <f t="shared" si="67"/>
        <v>112020</v>
      </c>
      <c r="AA1066"/>
    </row>
    <row r="1067" spans="1:27" x14ac:dyDescent="0.25">
      <c r="A1067" s="57">
        <v>44227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35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25">
      <c r="A1068" s="57">
        <v>44227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7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25">
      <c r="A1069" s="57">
        <v>44227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-55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31 a 60 dias</v>
      </c>
      <c r="X1069" s="81" t="str">
        <f t="shared" si="67"/>
        <v>122020</v>
      </c>
      <c r="AA1069"/>
    </row>
    <row r="1070" spans="1:27" x14ac:dyDescent="0.25">
      <c r="A1070" s="57">
        <v>44227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-55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31 a 60 dias</v>
      </c>
      <c r="X1070" s="81" t="str">
        <f t="shared" si="67"/>
        <v>122020</v>
      </c>
      <c r="AA1070"/>
    </row>
    <row r="1071" spans="1:27" x14ac:dyDescent="0.25">
      <c r="A1071" s="57">
        <v>44227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7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25">
      <c r="A1072" s="57">
        <v>44227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7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25">
      <c r="A1073" s="57">
        <v>44227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-116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91 a 120 dias</v>
      </c>
      <c r="X1073" s="81" t="str">
        <f t="shared" si="67"/>
        <v>112020</v>
      </c>
      <c r="AA1073"/>
    </row>
    <row r="1074" spans="1:27" x14ac:dyDescent="0.25">
      <c r="A1074" s="57">
        <v>44227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96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25">
      <c r="A1075" s="57">
        <v>44227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-55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31 a 60 dias</v>
      </c>
      <c r="X1075" s="81" t="str">
        <f t="shared" si="67"/>
        <v>122020</v>
      </c>
      <c r="AA1075"/>
    </row>
    <row r="1076" spans="1:27" x14ac:dyDescent="0.25">
      <c r="A1076" s="57">
        <v>44227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7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25">
      <c r="A1077" s="57">
        <v>44227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7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25">
      <c r="A1078" s="57">
        <v>44227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-85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61 a 90 dias</v>
      </c>
      <c r="X1078" s="81" t="str">
        <f t="shared" si="67"/>
        <v>112020</v>
      </c>
      <c r="AA1078"/>
    </row>
    <row r="1079" spans="1:27" x14ac:dyDescent="0.25">
      <c r="A1079" s="57">
        <v>44227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7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25">
      <c r="A1080" s="57">
        <v>44227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96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25">
      <c r="A1081" s="57">
        <v>44227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7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25">
      <c r="A1082" s="57">
        <v>44227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-85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61 a 90 dias</v>
      </c>
      <c r="X1082" s="81" t="str">
        <f t="shared" si="67"/>
        <v>112020</v>
      </c>
      <c r="AA1082"/>
    </row>
    <row r="1083" spans="1:27" x14ac:dyDescent="0.25">
      <c r="A1083" s="57">
        <v>44227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-55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31 a 60 dias</v>
      </c>
      <c r="X1083" s="81" t="str">
        <f t="shared" si="67"/>
        <v>12021</v>
      </c>
      <c r="AA1083"/>
    </row>
    <row r="1084" spans="1:27" x14ac:dyDescent="0.25">
      <c r="A1084" s="57">
        <v>44227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-299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25">
      <c r="A1085" s="57">
        <v>44227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-177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25">
      <c r="A1086" s="57">
        <v>44227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-55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31 a 60 dias</v>
      </c>
      <c r="X1086" s="81" t="str">
        <f t="shared" si="67"/>
        <v>12021</v>
      </c>
      <c r="AA1086"/>
    </row>
    <row r="1087" spans="1:27" x14ac:dyDescent="0.25">
      <c r="A1087" s="57">
        <v>44227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-146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25">
      <c r="A1088" s="57">
        <v>44227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7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25">
      <c r="A1089" s="57">
        <v>44227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35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25">
      <c r="A1090" s="57">
        <v>44227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-177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25">
      <c r="A1091" s="57">
        <v>44227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-55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31 a 60 dias</v>
      </c>
      <c r="X1091" s="81" t="str">
        <f t="shared" ref="X1091:X1117" si="71">MONTH(U1091)&amp;YEAR(U1091)</f>
        <v>122020</v>
      </c>
      <c r="AA1091"/>
    </row>
    <row r="1092" spans="1:27" x14ac:dyDescent="0.25">
      <c r="A1092" s="57">
        <v>44227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96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25">
      <c r="A1093" s="57">
        <v>44227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96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25">
      <c r="A1094" s="57">
        <v>44227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35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25">
      <c r="A1095" s="57">
        <v>44227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7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25">
      <c r="A1096" s="57">
        <v>44227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7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25">
      <c r="A1097" s="57">
        <v>44227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35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25">
      <c r="A1098" s="57">
        <v>44227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35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25">
      <c r="A1099" s="57">
        <v>44227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7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25">
      <c r="A1100" s="57">
        <v>44227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-177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25">
      <c r="A1101" s="57">
        <v>44227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96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25">
      <c r="A1102" s="57">
        <v>44227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96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25">
      <c r="A1103" s="57">
        <v>44227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-177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25">
      <c r="A1104" s="57">
        <v>44227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35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25">
      <c r="A1105" s="57">
        <v>44227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-177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25">
      <c r="A1106" s="57">
        <v>44227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-55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31 a 60 dias</v>
      </c>
      <c r="X1106" s="81" t="str">
        <f t="shared" si="71"/>
        <v>42021</v>
      </c>
      <c r="AA1106"/>
    </row>
    <row r="1107" spans="1:27" x14ac:dyDescent="0.25">
      <c r="A1107" s="57">
        <v>44227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7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25">
      <c r="A1108" s="57">
        <v>44227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-55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31 a 60 dias</v>
      </c>
      <c r="X1108" s="81" t="str">
        <f t="shared" si="71"/>
        <v>122020</v>
      </c>
      <c r="AA1108"/>
    </row>
    <row r="1109" spans="1:27" x14ac:dyDescent="0.25">
      <c r="A1109" s="57">
        <v>44227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7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25">
      <c r="A1110" s="57">
        <v>44227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7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25">
      <c r="A1111" s="57">
        <v>44227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96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25">
      <c r="A1112" s="57">
        <v>44227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96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25">
      <c r="A1113" s="57">
        <v>44227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66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25">
      <c r="A1114" s="57">
        <v>44227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-24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1 a 30 dias</v>
      </c>
      <c r="X1114" s="81" t="str">
        <f t="shared" si="71"/>
        <v>12021</v>
      </c>
      <c r="AA1114"/>
    </row>
    <row r="1115" spans="1:27" x14ac:dyDescent="0.25">
      <c r="A1115" s="57">
        <v>44227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7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25">
      <c r="A1116" s="57">
        <v>44227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-24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1 a 30 dias</v>
      </c>
      <c r="X1116" s="81" t="str">
        <f t="shared" si="71"/>
        <v>12021</v>
      </c>
      <c r="AA1116"/>
    </row>
    <row r="1117" spans="1:27" x14ac:dyDescent="0.25">
      <c r="A1117" s="57">
        <v>44227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-24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1 a 30 dias</v>
      </c>
      <c r="X1117" s="81" t="str">
        <f t="shared" si="71"/>
        <v>12021</v>
      </c>
      <c r="AA1117"/>
    </row>
    <row r="1118" spans="1:27" x14ac:dyDescent="0.25">
      <c r="AA1118"/>
    </row>
    <row r="1119" spans="1:27" x14ac:dyDescent="0.25">
      <c r="AA1119"/>
    </row>
    <row r="1120" spans="1:27" x14ac:dyDescent="0.25">
      <c r="AA1120"/>
    </row>
    <row r="1121" spans="27:27" x14ac:dyDescent="0.25">
      <c r="AA1121"/>
    </row>
    <row r="1122" spans="27:27" x14ac:dyDescent="0.25">
      <c r="AA1122"/>
    </row>
    <row r="1123" spans="27:27" x14ac:dyDescent="0.25">
      <c r="AA1123"/>
    </row>
    <row r="1124" spans="27:27" x14ac:dyDescent="0.25">
      <c r="AA1124"/>
    </row>
    <row r="1125" spans="27:27" x14ac:dyDescent="0.25">
      <c r="AA1125"/>
    </row>
    <row r="1126" spans="27:27" x14ac:dyDescent="0.25">
      <c r="AA1126"/>
    </row>
    <row r="1127" spans="27:27" x14ac:dyDescent="0.25">
      <c r="AA1127"/>
    </row>
    <row r="1128" spans="27:27" x14ac:dyDescent="0.25">
      <c r="AA1128"/>
    </row>
    <row r="1129" spans="27:27" x14ac:dyDescent="0.25">
      <c r="AA1129"/>
    </row>
    <row r="1130" spans="27:27" x14ac:dyDescent="0.25">
      <c r="AA1130"/>
    </row>
    <row r="1131" spans="27:27" x14ac:dyDescent="0.25">
      <c r="AA1131"/>
    </row>
    <row r="1132" spans="27:27" x14ac:dyDescent="0.25">
      <c r="AA1132"/>
    </row>
    <row r="1133" spans="27:27" x14ac:dyDescent="0.25">
      <c r="AA1133"/>
    </row>
    <row r="1134" spans="27:27" x14ac:dyDescent="0.25">
      <c r="AA1134"/>
    </row>
    <row r="1135" spans="27:27" x14ac:dyDescent="0.25">
      <c r="AA1135"/>
    </row>
    <row r="1136" spans="27:27" x14ac:dyDescent="0.25">
      <c r="AA1136"/>
    </row>
    <row r="1137" spans="27:27" x14ac:dyDescent="0.25">
      <c r="AA1137"/>
    </row>
    <row r="1138" spans="27:27" x14ac:dyDescent="0.25">
      <c r="AA1138"/>
    </row>
    <row r="1139" spans="27:27" x14ac:dyDescent="0.25">
      <c r="AA1139"/>
    </row>
    <row r="1140" spans="27:27" x14ac:dyDescent="0.25">
      <c r="AA1140"/>
    </row>
    <row r="1141" spans="27:27" x14ac:dyDescent="0.25">
      <c r="AA1141"/>
    </row>
    <row r="1142" spans="27:27" x14ac:dyDescent="0.25">
      <c r="AA1142"/>
    </row>
    <row r="1143" spans="27:27" x14ac:dyDescent="0.25">
      <c r="AA1143"/>
    </row>
    <row r="1144" spans="27:27" x14ac:dyDescent="0.25">
      <c r="AA1144"/>
    </row>
    <row r="1145" spans="27:27" x14ac:dyDescent="0.25">
      <c r="AA1145"/>
    </row>
    <row r="1146" spans="27:27" x14ac:dyDescent="0.25">
      <c r="AA1146"/>
    </row>
    <row r="1147" spans="27:27" x14ac:dyDescent="0.25">
      <c r="AA1147"/>
    </row>
    <row r="1148" spans="27:27" x14ac:dyDescent="0.25">
      <c r="AA1148"/>
    </row>
    <row r="1149" spans="27:27" x14ac:dyDescent="0.25">
      <c r="AA1149"/>
    </row>
    <row r="1150" spans="27:27" x14ac:dyDescent="0.25">
      <c r="AA1150"/>
    </row>
    <row r="1151" spans="27:27" x14ac:dyDescent="0.25">
      <c r="AA1151"/>
    </row>
    <row r="1152" spans="27:27" x14ac:dyDescent="0.25">
      <c r="AA1152"/>
    </row>
    <row r="1153" spans="27:27" x14ac:dyDescent="0.25">
      <c r="AA1153"/>
    </row>
    <row r="1154" spans="27:27" x14ac:dyDescent="0.25">
      <c r="AA1154"/>
    </row>
    <row r="1155" spans="27:27" x14ac:dyDescent="0.25">
      <c r="AA1155"/>
    </row>
    <row r="1156" spans="27:27" x14ac:dyDescent="0.25">
      <c r="AA1156"/>
    </row>
    <row r="1157" spans="27:27" x14ac:dyDescent="0.25">
      <c r="AA1157"/>
    </row>
    <row r="1158" spans="27:27" x14ac:dyDescent="0.25">
      <c r="AA1158"/>
    </row>
    <row r="1159" spans="27:27" x14ac:dyDescent="0.25">
      <c r="AA1159"/>
    </row>
    <row r="1160" spans="27:27" x14ac:dyDescent="0.25">
      <c r="AA1160"/>
    </row>
    <row r="1161" spans="27:27" x14ac:dyDescent="0.25">
      <c r="AA1161"/>
    </row>
    <row r="1162" spans="27:27" x14ac:dyDescent="0.25">
      <c r="AA1162"/>
    </row>
    <row r="1163" spans="27:27" x14ac:dyDescent="0.25">
      <c r="AA1163"/>
    </row>
    <row r="1164" spans="27:27" x14ac:dyDescent="0.25">
      <c r="AA1164"/>
    </row>
    <row r="1165" spans="27:27" x14ac:dyDescent="0.25">
      <c r="AA1165"/>
    </row>
    <row r="1166" spans="27:27" x14ac:dyDescent="0.25">
      <c r="AA1166"/>
    </row>
    <row r="1167" spans="27:27" x14ac:dyDescent="0.25">
      <c r="AA1167"/>
    </row>
    <row r="1168" spans="27:27" x14ac:dyDescent="0.25">
      <c r="AA1168"/>
    </row>
    <row r="1169" spans="27:27" x14ac:dyDescent="0.25">
      <c r="AA1169"/>
    </row>
    <row r="1170" spans="27:27" x14ac:dyDescent="0.25">
      <c r="AA1170"/>
    </row>
    <row r="1171" spans="27:27" x14ac:dyDescent="0.25">
      <c r="AA1171"/>
    </row>
    <row r="1172" spans="27:27" x14ac:dyDescent="0.25">
      <c r="AA1172"/>
    </row>
    <row r="1173" spans="27:27" x14ac:dyDescent="0.25">
      <c r="AA1173"/>
    </row>
    <row r="1174" spans="27:27" x14ac:dyDescent="0.25">
      <c r="AA1174"/>
    </row>
    <row r="1175" spans="27:27" x14ac:dyDescent="0.25">
      <c r="AA1175"/>
    </row>
    <row r="1176" spans="27:27" x14ac:dyDescent="0.25">
      <c r="AA1176"/>
    </row>
    <row r="1177" spans="27:27" x14ac:dyDescent="0.25">
      <c r="AA1177"/>
    </row>
    <row r="1178" spans="27:27" x14ac:dyDescent="0.25">
      <c r="AA1178"/>
    </row>
    <row r="1179" spans="27:27" x14ac:dyDescent="0.25">
      <c r="AA1179"/>
    </row>
    <row r="1180" spans="27:27" x14ac:dyDescent="0.25">
      <c r="AA1180"/>
    </row>
    <row r="1181" spans="27:27" x14ac:dyDescent="0.25">
      <c r="AA1181"/>
    </row>
    <row r="1182" spans="27:27" x14ac:dyDescent="0.25">
      <c r="AA1182"/>
    </row>
    <row r="1183" spans="27:27" x14ac:dyDescent="0.25">
      <c r="AA1183"/>
    </row>
    <row r="1184" spans="27:27" x14ac:dyDescent="0.25">
      <c r="AA1184"/>
    </row>
    <row r="1185" spans="27:27" x14ac:dyDescent="0.25">
      <c r="AA1185"/>
    </row>
    <row r="1186" spans="27:27" x14ac:dyDescent="0.25">
      <c r="AA1186"/>
    </row>
    <row r="1187" spans="27:27" x14ac:dyDescent="0.25">
      <c r="AA1187"/>
    </row>
    <row r="1188" spans="27:27" x14ac:dyDescent="0.2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26" width="8.7109375" style="8"/>
    <col min="27" max="27" width="19.7109375" style="8" bestFit="1" customWidth="1"/>
    <col min="28" max="28" width="23.85546875" style="3" bestFit="1" customWidth="1"/>
    <col min="29" max="16384" width="8.7109375" style="8"/>
  </cols>
  <sheetData>
    <row r="1" spans="1:29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25">
      <c r="A2" s="57">
        <v>44255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-144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25">
      <c r="A3" s="57">
        <v>44255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-327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25">
      <c r="A4" s="57">
        <v>44255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-113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91 a 120 dias</v>
      </c>
      <c r="X4" s="81" t="str">
        <f t="shared" si="3"/>
        <v>112020</v>
      </c>
      <c r="Z4"/>
      <c r="AA4" s="8" t="s">
        <v>186</v>
      </c>
      <c r="AB4" s="5">
        <v>299784.24</v>
      </c>
      <c r="AC4"/>
    </row>
    <row r="5" spans="1:29" x14ac:dyDescent="0.25">
      <c r="A5" s="57">
        <v>44255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-236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30374.25</v>
      </c>
      <c r="AC5"/>
    </row>
    <row r="6" spans="1:29" x14ac:dyDescent="0.25">
      <c r="A6" s="57">
        <v>44255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-236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107833.38</v>
      </c>
      <c r="AC6"/>
    </row>
    <row r="7" spans="1:29" x14ac:dyDescent="0.25">
      <c r="A7" s="57">
        <v>44255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-327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25">
      <c r="A8" s="57">
        <v>44255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-387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93050.96</v>
      </c>
      <c r="AC8"/>
    </row>
    <row r="9" spans="1:29" x14ac:dyDescent="0.25">
      <c r="A9" s="57">
        <v>44255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-418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277205.93</v>
      </c>
      <c r="AC9"/>
    </row>
    <row r="10" spans="1:29" x14ac:dyDescent="0.25">
      <c r="A10" s="57">
        <v>44255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-205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92</v>
      </c>
      <c r="AB10" s="5">
        <v>4083.3199999999997</v>
      </c>
      <c r="AC10"/>
    </row>
    <row r="11" spans="1:29" x14ac:dyDescent="0.25">
      <c r="A11" s="57">
        <v>44255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-297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93</v>
      </c>
      <c r="AB11" s="5">
        <v>273122.61</v>
      </c>
      <c r="AC11"/>
    </row>
    <row r="12" spans="1:29" x14ac:dyDescent="0.25">
      <c r="A12" s="57">
        <v>44255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-418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" t="s">
        <v>187</v>
      </c>
      <c r="AB12" s="5">
        <v>36412.58</v>
      </c>
      <c r="AC12"/>
    </row>
    <row r="13" spans="1:29" x14ac:dyDescent="0.25">
      <c r="A13" s="57">
        <v>44255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-297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7" t="s">
        <v>2</v>
      </c>
      <c r="AB13" s="88">
        <v>8871.8000000000011</v>
      </c>
      <c r="AC13"/>
    </row>
    <row r="14" spans="1:29" x14ac:dyDescent="0.25">
      <c r="A14" s="57">
        <v>44255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-144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3</v>
      </c>
      <c r="AB14" s="88">
        <v>13190.77</v>
      </c>
      <c r="AC14"/>
    </row>
    <row r="15" spans="1:29" x14ac:dyDescent="0.25">
      <c r="A15" s="57">
        <v>44255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-52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31 a 60 dias</v>
      </c>
      <c r="X15" s="81" t="str">
        <f t="shared" si="3"/>
        <v>12021</v>
      </c>
      <c r="Z15"/>
      <c r="AA15" s="86" t="s">
        <v>92</v>
      </c>
      <c r="AB15" s="5">
        <v>14350.009999999998</v>
      </c>
      <c r="AC15"/>
    </row>
    <row r="16" spans="1:29" x14ac:dyDescent="0.25">
      <c r="A16" s="57">
        <v>44255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-358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" t="s">
        <v>188</v>
      </c>
      <c r="AB16" s="5">
        <v>589742.95000000007</v>
      </c>
      <c r="AC16"/>
    </row>
    <row r="17" spans="1:29" x14ac:dyDescent="0.25">
      <c r="A17" s="57">
        <v>44255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-327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7" t="s">
        <v>3</v>
      </c>
      <c r="AB17" s="88">
        <v>31982.18</v>
      </c>
      <c r="AC17"/>
    </row>
    <row r="18" spans="1:29" x14ac:dyDescent="0.25">
      <c r="A18" s="57">
        <v>44255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-358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4</v>
      </c>
      <c r="AB18" s="88">
        <v>5280.45</v>
      </c>
      <c r="AC18"/>
    </row>
    <row r="19" spans="1:29" x14ac:dyDescent="0.25">
      <c r="A19" s="57">
        <v>44255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-387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6" t="s">
        <v>92</v>
      </c>
      <c r="AB19" s="5">
        <v>72260.33</v>
      </c>
      <c r="AC19"/>
    </row>
    <row r="20" spans="1:29" x14ac:dyDescent="0.25">
      <c r="A20" s="57">
        <v>44255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68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6" t="s">
        <v>93</v>
      </c>
      <c r="AB20" s="5">
        <v>480219.99000000011</v>
      </c>
    </row>
    <row r="21" spans="1:29" x14ac:dyDescent="0.25">
      <c r="A21" s="57">
        <v>44255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-174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" t="s">
        <v>199</v>
      </c>
      <c r="AB21" s="5">
        <v>688492.89999999991</v>
      </c>
    </row>
    <row r="22" spans="1:29" x14ac:dyDescent="0.25">
      <c r="A22" s="57">
        <v>44255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68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7" t="s">
        <v>2</v>
      </c>
      <c r="AB22" s="88">
        <v>8574.5399999999991</v>
      </c>
    </row>
    <row r="23" spans="1:29" x14ac:dyDescent="0.25">
      <c r="A23" s="57">
        <v>44255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-358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7" t="s">
        <v>3</v>
      </c>
      <c r="AB23" s="88">
        <v>11752</v>
      </c>
    </row>
    <row r="24" spans="1:29" x14ac:dyDescent="0.25">
      <c r="A24" s="57">
        <v>44255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68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4</v>
      </c>
      <c r="AB24" s="88">
        <v>3672.92</v>
      </c>
    </row>
    <row r="25" spans="1:29" x14ac:dyDescent="0.25">
      <c r="A25" s="57">
        <v>44255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-83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61 a 90 dias</v>
      </c>
      <c r="X25" s="81" t="str">
        <f t="shared" si="3"/>
        <v>12021</v>
      </c>
      <c r="AA25" s="86" t="s">
        <v>92</v>
      </c>
      <c r="AB25" s="5">
        <v>65489.229999999996</v>
      </c>
    </row>
    <row r="26" spans="1:29" x14ac:dyDescent="0.25">
      <c r="A26" s="57">
        <v>44255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68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6" t="s">
        <v>93</v>
      </c>
      <c r="AB26" s="5">
        <v>599004.20999999985</v>
      </c>
    </row>
    <row r="27" spans="1:29" x14ac:dyDescent="0.25">
      <c r="A27" s="57">
        <v>44255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-113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91 a 120 dias</v>
      </c>
      <c r="X27" s="81" t="str">
        <f t="shared" si="3"/>
        <v>112020</v>
      </c>
      <c r="AA27" s="8" t="s">
        <v>189</v>
      </c>
      <c r="AB27" s="5">
        <v>628113.90000000014</v>
      </c>
    </row>
    <row r="28" spans="1:29" x14ac:dyDescent="0.25">
      <c r="A28" s="57">
        <v>44255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-297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7" t="s">
        <v>3</v>
      </c>
      <c r="AB28" s="88">
        <v>44552.99</v>
      </c>
    </row>
    <row r="29" spans="1:29" x14ac:dyDescent="0.25">
      <c r="A29" s="57">
        <v>44255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-297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7" t="s">
        <v>4</v>
      </c>
      <c r="AB29" s="88">
        <v>4635.8600000000006</v>
      </c>
    </row>
    <row r="30" spans="1:29" x14ac:dyDescent="0.25">
      <c r="A30" s="57">
        <v>44255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68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6" t="s">
        <v>92</v>
      </c>
      <c r="AB30" s="5">
        <v>48830.79</v>
      </c>
    </row>
    <row r="31" spans="1:29" x14ac:dyDescent="0.25">
      <c r="A31" s="57">
        <v>44255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68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93</v>
      </c>
      <c r="AB31" s="5">
        <v>530094.26000000013</v>
      </c>
    </row>
    <row r="32" spans="1:29" x14ac:dyDescent="0.25">
      <c r="A32" s="57">
        <v>44255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-174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" t="s">
        <v>190</v>
      </c>
      <c r="AB32" s="5">
        <v>379039.34000000014</v>
      </c>
    </row>
    <row r="33" spans="1:28" x14ac:dyDescent="0.25">
      <c r="A33" s="57">
        <v>44255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-174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7" t="s">
        <v>2</v>
      </c>
      <c r="AB33" s="88">
        <v>14315.449999999999</v>
      </c>
    </row>
    <row r="34" spans="1:28" x14ac:dyDescent="0.25">
      <c r="A34" s="57">
        <v>44255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-266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4</v>
      </c>
      <c r="AB34" s="88">
        <v>467.87</v>
      </c>
    </row>
    <row r="35" spans="1:28" x14ac:dyDescent="0.25">
      <c r="A35" s="57">
        <v>44255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-174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7629.39</v>
      </c>
    </row>
    <row r="36" spans="1:28" x14ac:dyDescent="0.25">
      <c r="A36" s="57">
        <v>44255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-83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61 a 90 dias</v>
      </c>
      <c r="X36" s="81" t="str">
        <f t="shared" si="3"/>
        <v>122020</v>
      </c>
      <c r="AA36" s="86" t="s">
        <v>93</v>
      </c>
      <c r="AB36" s="5">
        <v>356626.63000000012</v>
      </c>
    </row>
    <row r="37" spans="1:28" x14ac:dyDescent="0.25">
      <c r="A37" s="57">
        <v>44255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-327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191</v>
      </c>
      <c r="AB37" s="5">
        <v>193748.51000000004</v>
      </c>
    </row>
    <row r="38" spans="1:28" x14ac:dyDescent="0.25">
      <c r="A38" s="57">
        <v>44255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68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454.83</v>
      </c>
    </row>
    <row r="39" spans="1:28" x14ac:dyDescent="0.25">
      <c r="A39" s="57">
        <v>44255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68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8288.2800000000007</v>
      </c>
    </row>
    <row r="40" spans="1:28" x14ac:dyDescent="0.25">
      <c r="A40" s="57">
        <v>44255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-297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6" t="s">
        <v>92</v>
      </c>
      <c r="AB40" s="5">
        <v>29449.879999999997</v>
      </c>
    </row>
    <row r="41" spans="1:28" x14ac:dyDescent="0.25">
      <c r="A41" s="57">
        <v>44255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-144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6" t="s">
        <v>93</v>
      </c>
      <c r="AB41" s="5">
        <v>155555.52000000005</v>
      </c>
    </row>
    <row r="42" spans="1:28" x14ac:dyDescent="0.25">
      <c r="A42" s="57">
        <v>44255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-174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" t="s">
        <v>192</v>
      </c>
      <c r="AB42" s="5">
        <v>891628.97</v>
      </c>
    </row>
    <row r="43" spans="1:28" x14ac:dyDescent="0.25">
      <c r="A43" s="57">
        <v>44255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-297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7" t="s">
        <v>2</v>
      </c>
      <c r="AB43" s="88">
        <v>23605.09</v>
      </c>
    </row>
    <row r="44" spans="1:28" x14ac:dyDescent="0.25">
      <c r="A44" s="57">
        <v>44255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-358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101519.13999999998</v>
      </c>
    </row>
    <row r="45" spans="1:28" x14ac:dyDescent="0.25">
      <c r="A45" s="57">
        <v>44255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-358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14356.4</v>
      </c>
    </row>
    <row r="46" spans="1:28" x14ac:dyDescent="0.25">
      <c r="A46" s="57">
        <v>44255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-205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57002.920000000006</v>
      </c>
    </row>
    <row r="47" spans="1:28" x14ac:dyDescent="0.25">
      <c r="A47" s="57">
        <v>44255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-174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695145.41999999993</v>
      </c>
    </row>
    <row r="48" spans="1:28" x14ac:dyDescent="0.25">
      <c r="A48" s="57">
        <v>44255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-113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91 a 120 dias</v>
      </c>
      <c r="X48" s="81" t="str">
        <f t="shared" si="3"/>
        <v>112020</v>
      </c>
      <c r="AA48" s="8" t="s">
        <v>193</v>
      </c>
      <c r="AB48" s="5">
        <v>488905.49</v>
      </c>
    </row>
    <row r="49" spans="1:28" x14ac:dyDescent="0.25">
      <c r="A49" s="57">
        <v>44255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-83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61 a 90 dias</v>
      </c>
      <c r="X49" s="81" t="str">
        <f t="shared" si="3"/>
        <v>122020</v>
      </c>
      <c r="AA49" s="87" t="s">
        <v>2</v>
      </c>
      <c r="AB49" s="88">
        <v>24177.89</v>
      </c>
    </row>
    <row r="50" spans="1:28" x14ac:dyDescent="0.25">
      <c r="A50" s="57">
        <v>44255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-113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91 a 120 dias</v>
      </c>
      <c r="X50" s="81" t="str">
        <f t="shared" si="3"/>
        <v>112020</v>
      </c>
      <c r="AA50" s="87" t="s">
        <v>3</v>
      </c>
      <c r="AB50" s="88">
        <v>64258.319999999992</v>
      </c>
    </row>
    <row r="51" spans="1:28" x14ac:dyDescent="0.25">
      <c r="A51" s="57">
        <v>44255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-113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91 a 120 dias</v>
      </c>
      <c r="X51" s="81" t="str">
        <f t="shared" si="3"/>
        <v>112020</v>
      </c>
      <c r="AA51" s="87" t="s">
        <v>4</v>
      </c>
      <c r="AB51" s="88">
        <v>5621.0599999999995</v>
      </c>
    </row>
    <row r="52" spans="1:28" x14ac:dyDescent="0.25">
      <c r="A52" s="57">
        <v>44255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-236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92</v>
      </c>
      <c r="AB52" s="5">
        <v>74468.049999999988</v>
      </c>
    </row>
    <row r="53" spans="1:28" x14ac:dyDescent="0.25">
      <c r="A53" s="57">
        <v>44255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-205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6" t="s">
        <v>93</v>
      </c>
      <c r="AB53" s="5">
        <v>320380.17</v>
      </c>
    </row>
    <row r="54" spans="1:28" x14ac:dyDescent="0.25">
      <c r="A54" s="57">
        <v>44255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-144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" t="s">
        <v>194</v>
      </c>
      <c r="AB54" s="5">
        <v>813246.29999999981</v>
      </c>
    </row>
    <row r="55" spans="1:28" x14ac:dyDescent="0.25">
      <c r="A55" s="57">
        <v>44255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-83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61 a 90 dias</v>
      </c>
      <c r="X55" s="81" t="str">
        <f t="shared" si="3"/>
        <v>122020</v>
      </c>
      <c r="AA55" s="87" t="s">
        <v>2</v>
      </c>
      <c r="AB55" s="88">
        <v>3431.71</v>
      </c>
    </row>
    <row r="56" spans="1:28" x14ac:dyDescent="0.25">
      <c r="A56" s="57">
        <v>44255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-205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3</v>
      </c>
      <c r="AB56" s="88">
        <v>165683.95999999996</v>
      </c>
    </row>
    <row r="57" spans="1:28" x14ac:dyDescent="0.25">
      <c r="A57" s="57">
        <v>44255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-327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7" t="s">
        <v>4</v>
      </c>
      <c r="AB57" s="88">
        <v>14690.91</v>
      </c>
    </row>
    <row r="58" spans="1:28" x14ac:dyDescent="0.25">
      <c r="A58" s="57">
        <v>44255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68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92</v>
      </c>
      <c r="AB58" s="5">
        <v>200178.8</v>
      </c>
    </row>
    <row r="59" spans="1:28" x14ac:dyDescent="0.25">
      <c r="A59" s="57">
        <v>44255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68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6" t="s">
        <v>93</v>
      </c>
      <c r="AB59" s="5">
        <v>429260.91999999993</v>
      </c>
    </row>
    <row r="60" spans="1:28" x14ac:dyDescent="0.25">
      <c r="A60" s="57">
        <v>44255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-21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" t="s">
        <v>195</v>
      </c>
      <c r="AB60" s="5">
        <v>1574993.9300000002</v>
      </c>
    </row>
    <row r="61" spans="1:28" x14ac:dyDescent="0.25">
      <c r="A61" s="57">
        <v>44255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-113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91 a 120 dias</v>
      </c>
      <c r="X61" s="81" t="str">
        <f t="shared" si="3"/>
        <v>112020</v>
      </c>
      <c r="AA61" s="87" t="s">
        <v>2</v>
      </c>
      <c r="AB61" s="88">
        <v>35363.130000000005</v>
      </c>
    </row>
    <row r="62" spans="1:28" x14ac:dyDescent="0.25">
      <c r="A62" s="57">
        <v>44255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-236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7" t="s">
        <v>3</v>
      </c>
      <c r="AB62" s="88">
        <v>455767.38</v>
      </c>
    </row>
    <row r="63" spans="1:28" x14ac:dyDescent="0.25">
      <c r="A63" s="57">
        <v>44255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68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7" t="s">
        <v>4</v>
      </c>
      <c r="AB63" s="88">
        <v>59082.459999999992</v>
      </c>
    </row>
    <row r="64" spans="1:28" x14ac:dyDescent="0.25">
      <c r="A64" s="57">
        <v>44255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68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6" t="s">
        <v>92</v>
      </c>
      <c r="AB64" s="5">
        <v>452478.82</v>
      </c>
    </row>
    <row r="65" spans="1:28" x14ac:dyDescent="0.25">
      <c r="A65" s="57">
        <v>44255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-387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6" t="s">
        <v>93</v>
      </c>
      <c r="AB65" s="5">
        <v>572302.14</v>
      </c>
    </row>
    <row r="66" spans="1:28" x14ac:dyDescent="0.25">
      <c r="A66" s="57">
        <v>44255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-144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" t="s">
        <v>196</v>
      </c>
      <c r="AB66" s="5">
        <v>582100.21</v>
      </c>
    </row>
    <row r="67" spans="1:28" x14ac:dyDescent="0.25">
      <c r="A67" s="57">
        <v>44255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-205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7" t="s">
        <v>2</v>
      </c>
      <c r="AB67" s="88">
        <v>17716.509999999998</v>
      </c>
    </row>
    <row r="68" spans="1:28" x14ac:dyDescent="0.25">
      <c r="A68" s="57">
        <v>44255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-327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7" t="s">
        <v>3</v>
      </c>
      <c r="AB68" s="88">
        <v>236469.03000000003</v>
      </c>
    </row>
    <row r="69" spans="1:28" x14ac:dyDescent="0.25">
      <c r="A69" s="57">
        <v>44255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-358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7" t="s">
        <v>4</v>
      </c>
      <c r="AB69" s="88">
        <v>38756.83</v>
      </c>
    </row>
    <row r="70" spans="1:28" x14ac:dyDescent="0.25">
      <c r="A70" s="57">
        <v>44255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-144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6" t="s">
        <v>92</v>
      </c>
      <c r="AB70" s="5">
        <v>170326.65999999997</v>
      </c>
    </row>
    <row r="71" spans="1:28" x14ac:dyDescent="0.25">
      <c r="A71" s="57">
        <v>44255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7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6" t="s">
        <v>93</v>
      </c>
      <c r="AB71" s="5">
        <v>118831.18</v>
      </c>
    </row>
    <row r="72" spans="1:28" x14ac:dyDescent="0.25">
      <c r="A72" s="57">
        <v>44255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-418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" t="s">
        <v>197</v>
      </c>
      <c r="AB72" s="5">
        <v>7443415.25</v>
      </c>
    </row>
    <row r="73" spans="1:28" x14ac:dyDescent="0.25">
      <c r="A73" s="57">
        <v>44255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-387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25">
      <c r="A74" s="57">
        <v>44255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-358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25">
      <c r="A75" s="57">
        <v>44255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-21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25">
      <c r="A76" s="57">
        <v>44255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-297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25">
      <c r="A77" s="57">
        <v>44255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68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25">
      <c r="A78" s="57">
        <v>44255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68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25">
      <c r="A79" s="57">
        <v>44255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-205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25">
      <c r="A80" s="57">
        <v>44255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-387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25">
      <c r="A81" s="57">
        <v>44255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-327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25">
      <c r="A82" s="57">
        <v>44255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38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25">
      <c r="A83" s="57">
        <v>44255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-387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25">
      <c r="A84" s="57">
        <v>44255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-174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25">
      <c r="A85" s="57">
        <v>44255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-205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25">
      <c r="A86" s="57">
        <v>44255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-21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25">
      <c r="A87" s="57">
        <v>44255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-358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25">
      <c r="A88" s="57">
        <v>44255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-83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61 a 90 dias</v>
      </c>
      <c r="X88" s="81" t="str">
        <f t="shared" si="7"/>
        <v>122020</v>
      </c>
      <c r="AA88"/>
    </row>
    <row r="89" spans="1:27" x14ac:dyDescent="0.25">
      <c r="A89" s="57">
        <v>44255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-205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25">
      <c r="A90" s="57">
        <v>44255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68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25">
      <c r="A91" s="57">
        <v>44255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68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25">
      <c r="A92" s="57">
        <v>44255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-358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25">
      <c r="A93" s="57">
        <v>44255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-297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25">
      <c r="A94" s="57">
        <v>44255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-387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25">
      <c r="A95" s="57">
        <v>44255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68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25">
      <c r="A96" s="57">
        <v>44255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38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25">
      <c r="A97" s="57">
        <v>44255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68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25">
      <c r="A98" s="57">
        <v>44255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-83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61 a 90 dias</v>
      </c>
      <c r="X98" s="81" t="str">
        <f t="shared" si="7"/>
        <v>122020</v>
      </c>
      <c r="AA98"/>
    </row>
    <row r="99" spans="1:27" x14ac:dyDescent="0.25">
      <c r="A99" s="57">
        <v>44255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-327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25">
      <c r="A100" s="57">
        <v>44255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68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25">
      <c r="A101" s="57">
        <v>44255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-21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25">
      <c r="A102" s="57">
        <v>44255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-358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25">
      <c r="A103" s="57">
        <v>44255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-297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25">
      <c r="A104" s="57">
        <v>44255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-327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25">
      <c r="A105" s="57">
        <v>44255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-266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25">
      <c r="A106" s="57">
        <v>44255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-418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25">
      <c r="A107" s="57">
        <v>44255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-236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25">
      <c r="A108" s="57">
        <v>44255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-266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25">
      <c r="A109" s="57">
        <v>44255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-236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25">
      <c r="A110" s="57">
        <v>44255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38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25">
      <c r="A111" s="57">
        <v>44255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-358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25">
      <c r="A112" s="57">
        <v>44255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-236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25">
      <c r="A113" s="57">
        <v>44255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-387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25">
      <c r="A114" s="57">
        <v>44255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-297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25">
      <c r="A115" s="57">
        <v>44255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-236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25">
      <c r="A116" s="57">
        <v>44255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-266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25">
      <c r="A117" s="57">
        <v>44255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-297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25">
      <c r="A118" s="57">
        <v>44255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-205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25">
      <c r="A119" s="57">
        <v>44255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-297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25">
      <c r="A120" s="57">
        <v>44255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-297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25">
      <c r="A121" s="57">
        <v>44255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-358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25">
      <c r="A122" s="57">
        <v>44255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-387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25">
      <c r="A123" s="57">
        <v>44255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-449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25">
      <c r="A124" s="57">
        <v>44255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-327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25">
      <c r="A125" s="57">
        <v>44255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-21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25">
      <c r="A126" s="57">
        <v>44255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-266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25">
      <c r="A127" s="57">
        <v>44255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-236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25">
      <c r="A128" s="57">
        <v>44255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-236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25">
      <c r="A129" s="57">
        <v>44255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38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25">
      <c r="A130" s="57">
        <v>44255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-83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61 a 90 dias</v>
      </c>
      <c r="X130" s="81" t="str">
        <f t="shared" si="7"/>
        <v>12021</v>
      </c>
      <c r="AA130"/>
    </row>
    <row r="131" spans="1:27" x14ac:dyDescent="0.25">
      <c r="A131" s="57">
        <v>44255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-327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25">
      <c r="A132" s="57">
        <v>44255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-205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25">
      <c r="A133" s="57">
        <v>44255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68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25">
      <c r="A134" s="57">
        <v>44255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68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25">
      <c r="A135" s="57">
        <v>44255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-205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25">
      <c r="A136" s="57">
        <v>44255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-358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25">
      <c r="A137" s="57">
        <v>44255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-297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25">
      <c r="A138" s="57">
        <v>44255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-327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25">
      <c r="A139" s="57">
        <v>44255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-266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25">
      <c r="A140" s="57">
        <v>44255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-144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25">
      <c r="A141" s="57">
        <v>44255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-236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25">
      <c r="A142" s="57">
        <v>44255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-236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25">
      <c r="A143" s="57">
        <v>44255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-83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61 a 90 dias</v>
      </c>
      <c r="X143" s="81" t="str">
        <f t="shared" si="11"/>
        <v>122020</v>
      </c>
      <c r="AA143"/>
    </row>
    <row r="144" spans="1:27" x14ac:dyDescent="0.25">
      <c r="A144" s="57">
        <v>44255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-297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25">
      <c r="A145" s="57">
        <v>44255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-236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25">
      <c r="A146" s="57">
        <v>44255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-266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25">
      <c r="A147" s="57">
        <v>44255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-174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25">
      <c r="A148" s="57">
        <v>44255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-327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25">
      <c r="A149" s="57">
        <v>44255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68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25">
      <c r="A150" s="57">
        <v>44255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-113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91 a 120 dias</v>
      </c>
      <c r="X150" s="81" t="str">
        <f t="shared" si="11"/>
        <v>112020</v>
      </c>
      <c r="AA150"/>
    </row>
    <row r="151" spans="1:27" x14ac:dyDescent="0.25">
      <c r="A151" s="57">
        <v>44255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-144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25">
      <c r="A152" s="57">
        <v>44255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-205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25">
      <c r="A153" s="57">
        <v>44255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-266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25">
      <c r="A154" s="57">
        <v>44255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-266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25">
      <c r="A155" s="57">
        <v>44255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-327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25">
      <c r="A156" s="57">
        <v>44255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68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25">
      <c r="A157" s="57">
        <v>44255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-327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25">
      <c r="A158" s="57">
        <v>44255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-21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25">
      <c r="A159" s="57">
        <v>44255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-266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25">
      <c r="A160" s="57">
        <v>44255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-236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25">
      <c r="A161" s="57">
        <v>44255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-205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25">
      <c r="A162" s="57">
        <v>44255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-113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91 a 120 dias</v>
      </c>
      <c r="X162" s="81" t="str">
        <f t="shared" si="11"/>
        <v>122020</v>
      </c>
      <c r="AA162"/>
    </row>
    <row r="163" spans="1:27" x14ac:dyDescent="0.25">
      <c r="A163" s="57">
        <v>44255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-144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25">
      <c r="A164" s="57">
        <v>44255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-205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25">
      <c r="A165" s="57">
        <v>44255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68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25">
      <c r="A166" s="57">
        <v>44255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-205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25">
      <c r="A167" s="57">
        <v>44255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-21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25">
      <c r="A168" s="57">
        <v>44255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-387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25">
      <c r="A169" s="57">
        <v>44255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-358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25">
      <c r="A170" s="57">
        <v>44255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-418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25">
      <c r="A171" s="57">
        <v>44255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-266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25">
      <c r="A172" s="57">
        <v>44255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-266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25">
      <c r="A173" s="57">
        <v>44255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68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25">
      <c r="A174" s="57">
        <v>44255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-113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91 a 120 dias</v>
      </c>
      <c r="X174" s="81" t="str">
        <f t="shared" si="11"/>
        <v>112020</v>
      </c>
      <c r="AA174"/>
    </row>
    <row r="175" spans="1:27" x14ac:dyDescent="0.25">
      <c r="A175" s="57">
        <v>44255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-83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61 a 90 dias</v>
      </c>
      <c r="X175" s="81" t="str">
        <f t="shared" si="11"/>
        <v>12021</v>
      </c>
      <c r="AA175"/>
    </row>
    <row r="176" spans="1:27" x14ac:dyDescent="0.25">
      <c r="A176" s="57">
        <v>44255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-83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61 a 90 dias</v>
      </c>
      <c r="X176" s="81" t="str">
        <f t="shared" si="11"/>
        <v>12021</v>
      </c>
      <c r="AA176"/>
    </row>
    <row r="177" spans="1:27" x14ac:dyDescent="0.25">
      <c r="A177" s="57">
        <v>44255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7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25">
      <c r="A178" s="57">
        <v>44255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-387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25">
      <c r="A179" s="57">
        <v>44255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-358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25">
      <c r="A180" s="57">
        <v>44255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-174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25">
      <c r="A181" s="57">
        <v>44255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-327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25">
      <c r="A182" s="57">
        <v>44255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-418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25">
      <c r="A183" s="57">
        <v>44255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-358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25">
      <c r="A184" s="57">
        <v>44255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-83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61 a 90 dias</v>
      </c>
      <c r="X184" s="81" t="str">
        <f t="shared" si="11"/>
        <v>12021</v>
      </c>
      <c r="AA184"/>
    </row>
    <row r="185" spans="1:27" x14ac:dyDescent="0.25">
      <c r="A185" s="57">
        <v>44255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-266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25">
      <c r="A186" s="57">
        <v>44255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7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25">
      <c r="A187" s="57">
        <v>44255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-266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25">
      <c r="A188" s="57">
        <v>44255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-297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25">
      <c r="A189" s="57">
        <v>44255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-144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25">
      <c r="A190" s="57">
        <v>44255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-205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25">
      <c r="A191" s="57">
        <v>44255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-266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25">
      <c r="A192" s="57">
        <v>44255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-144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25">
      <c r="A193" s="57">
        <v>44255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-387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25">
      <c r="A194" s="57">
        <v>44255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-266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25">
      <c r="A195" s="57">
        <v>44255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-297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25">
      <c r="A196" s="57">
        <v>44255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-236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25">
      <c r="A197" s="57">
        <v>44255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-297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25">
      <c r="A198" s="57">
        <v>44255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-297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25">
      <c r="A199" s="57">
        <v>44255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-236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25">
      <c r="A200" s="57">
        <v>44255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-358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25">
      <c r="A201" s="57">
        <v>44255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-21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25">
      <c r="A202" s="57">
        <v>44255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-174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25">
      <c r="A203" s="57">
        <v>44255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-266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25">
      <c r="A204" s="57">
        <v>44255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68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25">
      <c r="A205" s="57">
        <v>44255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-83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61 a 90 dias</v>
      </c>
      <c r="X205" s="81" t="str">
        <f t="shared" si="15"/>
        <v>12021</v>
      </c>
      <c r="AA205"/>
    </row>
    <row r="206" spans="1:27" x14ac:dyDescent="0.25">
      <c r="A206" s="57">
        <v>44255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-21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25">
      <c r="A207" s="57">
        <v>44255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-83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61 a 90 dias</v>
      </c>
      <c r="X207" s="81" t="str">
        <f t="shared" si="15"/>
        <v>12021</v>
      </c>
      <c r="AA207"/>
    </row>
    <row r="208" spans="1:27" x14ac:dyDescent="0.25">
      <c r="A208" s="57">
        <v>44255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-113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91 a 120 dias</v>
      </c>
      <c r="X208" s="81" t="str">
        <f t="shared" si="15"/>
        <v>112020</v>
      </c>
      <c r="AA208"/>
    </row>
    <row r="209" spans="1:27" x14ac:dyDescent="0.25">
      <c r="A209" s="57">
        <v>44255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99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25">
      <c r="A210" s="57">
        <v>44255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-174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25">
      <c r="A211" s="57">
        <v>44255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-174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25">
      <c r="A212" s="57">
        <v>44255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-358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25">
      <c r="A213" s="57">
        <v>44255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-387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25">
      <c r="A214" s="57">
        <v>44255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-266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25">
      <c r="A215" s="57">
        <v>44255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-297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25">
      <c r="A216" s="57">
        <v>44255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-83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61 a 90 dias</v>
      </c>
      <c r="X216" s="81" t="str">
        <f t="shared" si="15"/>
        <v>12021</v>
      </c>
      <c r="AA216"/>
    </row>
    <row r="217" spans="1:27" x14ac:dyDescent="0.25">
      <c r="A217" s="57">
        <v>44255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-113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91 a 120 dias</v>
      </c>
      <c r="X217" s="81" t="str">
        <f t="shared" si="15"/>
        <v>112020</v>
      </c>
      <c r="AA217"/>
    </row>
    <row r="218" spans="1:27" x14ac:dyDescent="0.25">
      <c r="A218" s="57">
        <v>44255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38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25">
      <c r="A219" s="57">
        <v>44255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-236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25">
      <c r="A220" s="57">
        <v>44255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-205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25">
      <c r="A221" s="57">
        <v>44255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-418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25">
      <c r="A222" s="57">
        <v>44255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-236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25">
      <c r="A223" s="57">
        <v>44255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68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25">
      <c r="A224" s="57">
        <v>44255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-266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25">
      <c r="A225" s="57">
        <v>44255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7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25">
      <c r="A226" s="57">
        <v>44255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-52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31 a 60 dias</v>
      </c>
      <c r="X226" s="81" t="str">
        <f t="shared" si="15"/>
        <v>12021</v>
      </c>
      <c r="AA226"/>
    </row>
    <row r="227" spans="1:27" x14ac:dyDescent="0.25">
      <c r="A227" s="57">
        <v>44255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-387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25">
      <c r="A228" s="57">
        <v>44255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-144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25">
      <c r="A229" s="57">
        <v>44255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-297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25">
      <c r="A230" s="57">
        <v>44255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-297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25">
      <c r="A231" s="57">
        <v>44255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-266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25">
      <c r="A232" s="57">
        <v>44255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-266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25">
      <c r="A233" s="57">
        <v>44255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68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25">
      <c r="A234" s="57">
        <v>44255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-387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25">
      <c r="A235" s="57">
        <v>44255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-297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25">
      <c r="A236" s="57">
        <v>44255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-387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25">
      <c r="A237" s="57">
        <v>44255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-327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25">
      <c r="A238" s="57">
        <v>44255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-113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91 a 120 dias</v>
      </c>
      <c r="X238" s="81" t="str">
        <f t="shared" si="15"/>
        <v>22021</v>
      </c>
      <c r="AA238"/>
    </row>
    <row r="239" spans="1:27" x14ac:dyDescent="0.25">
      <c r="A239" s="57">
        <v>44255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-297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25">
      <c r="A240" s="57">
        <v>44255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-358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25">
      <c r="A241" s="57">
        <v>44255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-83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61 a 90 dias</v>
      </c>
      <c r="X241" s="81" t="str">
        <f t="shared" si="15"/>
        <v>122020</v>
      </c>
      <c r="AA241"/>
    </row>
    <row r="242" spans="1:27" x14ac:dyDescent="0.25">
      <c r="A242" s="57">
        <v>44255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-327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25">
      <c r="A243" s="57">
        <v>44255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-236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25">
      <c r="A244" s="57">
        <v>44255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-205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25">
      <c r="A245" s="57">
        <v>44255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-297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25">
      <c r="A246" s="57">
        <v>44255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-387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25">
      <c r="A247" s="57">
        <v>44255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-387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25">
      <c r="A248" s="57">
        <v>44255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68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25">
      <c r="A249" s="57">
        <v>44255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-174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25">
      <c r="A250" s="57">
        <v>44255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-387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25">
      <c r="A251" s="57">
        <v>44255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-144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25">
      <c r="A252" s="57">
        <v>44255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-327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25">
      <c r="A253" s="57">
        <v>44255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-266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25">
      <c r="A254" s="57">
        <v>44255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-83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61 a 90 dias</v>
      </c>
      <c r="X254" s="81" t="str">
        <f t="shared" si="15"/>
        <v>122020</v>
      </c>
      <c r="AA254"/>
    </row>
    <row r="255" spans="1:27" x14ac:dyDescent="0.25">
      <c r="A255" s="57">
        <v>44255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68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25">
      <c r="A256" s="57">
        <v>44255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-236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25">
      <c r="A257" s="57">
        <v>44255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68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25">
      <c r="A258" s="57">
        <v>44255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68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25">
      <c r="A259" s="57">
        <v>44255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-174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25">
      <c r="A260" s="57">
        <v>44255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-83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61 a 90 dias</v>
      </c>
      <c r="X260" s="81" t="str">
        <f t="shared" si="19"/>
        <v>122020</v>
      </c>
      <c r="AA260"/>
    </row>
    <row r="261" spans="1:27" x14ac:dyDescent="0.25">
      <c r="A261" s="57">
        <v>44255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-83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61 a 90 dias</v>
      </c>
      <c r="X261" s="81" t="str">
        <f t="shared" si="19"/>
        <v>122020</v>
      </c>
      <c r="AA261"/>
    </row>
    <row r="262" spans="1:27" x14ac:dyDescent="0.25">
      <c r="A262" s="57">
        <v>44255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68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25">
      <c r="A263" s="57">
        <v>44255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-174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25">
      <c r="A264" s="57">
        <v>44255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-113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91 a 120 dias</v>
      </c>
      <c r="X264" s="81" t="str">
        <f t="shared" si="19"/>
        <v>112020</v>
      </c>
      <c r="AA264"/>
    </row>
    <row r="265" spans="1:27" x14ac:dyDescent="0.25">
      <c r="A265" s="57">
        <v>44255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-297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25">
      <c r="A266" s="57">
        <v>44255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-358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25">
      <c r="A267" s="57">
        <v>44255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-418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25">
      <c r="A268" s="57">
        <v>44255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-236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25">
      <c r="A269" s="57">
        <v>44255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-358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25">
      <c r="A270" s="57">
        <v>44255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-205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25">
      <c r="A271" s="57">
        <v>44255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-358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25">
      <c r="A272" s="57">
        <v>44255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-83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61 a 90 dias</v>
      </c>
      <c r="X272" s="81" t="str">
        <f t="shared" si="19"/>
        <v>12021</v>
      </c>
      <c r="AA272"/>
    </row>
    <row r="273" spans="1:27" x14ac:dyDescent="0.25">
      <c r="A273" s="57">
        <v>44255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-205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25">
      <c r="A274" s="57">
        <v>44255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-52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31 a 60 dias</v>
      </c>
      <c r="X274" s="81" t="str">
        <f t="shared" si="19"/>
        <v>12021</v>
      </c>
      <c r="AA274"/>
    </row>
    <row r="275" spans="1:27" x14ac:dyDescent="0.25">
      <c r="A275" s="57">
        <v>44255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-83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61 a 90 dias</v>
      </c>
      <c r="X275" s="81" t="str">
        <f t="shared" si="19"/>
        <v>12021</v>
      </c>
      <c r="AA275"/>
    </row>
    <row r="276" spans="1:27" x14ac:dyDescent="0.25">
      <c r="A276" s="57">
        <v>44255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-266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25">
      <c r="A277" s="57">
        <v>44255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-113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91 a 120 dias</v>
      </c>
      <c r="X277" s="81" t="str">
        <f t="shared" si="19"/>
        <v>112020</v>
      </c>
      <c r="AA277"/>
    </row>
    <row r="278" spans="1:27" x14ac:dyDescent="0.25">
      <c r="A278" s="57">
        <v>44255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-387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25">
      <c r="A279" s="57">
        <v>44255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-21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25">
      <c r="A280" s="57">
        <v>44255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68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25">
      <c r="A281" s="57">
        <v>44255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-358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25">
      <c r="A282" s="57">
        <v>44255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-327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25">
      <c r="A283" s="57">
        <v>44255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-21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25">
      <c r="A284" s="57">
        <v>44255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-418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25">
      <c r="A285" s="57">
        <v>44255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-387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25">
      <c r="A286" s="57">
        <v>44255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-358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25">
      <c r="A287" s="57">
        <v>44255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7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25">
      <c r="A288" s="57">
        <v>44255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-236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25">
      <c r="A289" s="57">
        <v>44255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-21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25">
      <c r="A290" s="57">
        <v>44255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-387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25">
      <c r="A291" s="57">
        <v>44255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-266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25">
      <c r="A292" s="57">
        <v>44255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-113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91 a 120 dias</v>
      </c>
      <c r="X292" s="81" t="str">
        <f t="shared" si="19"/>
        <v>112020</v>
      </c>
      <c r="AA292"/>
    </row>
    <row r="293" spans="1:27" x14ac:dyDescent="0.25">
      <c r="A293" s="57">
        <v>44255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-144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25">
      <c r="A294" s="57">
        <v>44255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-236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25">
      <c r="A295" s="57">
        <v>44255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-113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91 a 120 dias</v>
      </c>
      <c r="X295" s="81" t="str">
        <f t="shared" si="19"/>
        <v>112020</v>
      </c>
      <c r="AA295"/>
    </row>
    <row r="296" spans="1:27" x14ac:dyDescent="0.25">
      <c r="A296" s="57">
        <v>44255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-144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25">
      <c r="A297" s="57">
        <v>44255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-387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25">
      <c r="A298" s="57">
        <v>44255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-205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25">
      <c r="A299" s="57">
        <v>44255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-297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25">
      <c r="A300" s="57">
        <v>44255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-266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25">
      <c r="A301" s="57">
        <v>44255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-205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25">
      <c r="A302" s="57">
        <v>44255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-113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91 a 120 dias</v>
      </c>
      <c r="X302" s="81" t="str">
        <f t="shared" si="19"/>
        <v>122020</v>
      </c>
      <c r="AA302"/>
    </row>
    <row r="303" spans="1:27" x14ac:dyDescent="0.25">
      <c r="A303" s="57">
        <v>44255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-174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25">
      <c r="A304" s="57">
        <v>44255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-266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25">
      <c r="A305" s="57">
        <v>44255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68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25">
      <c r="A306" s="57">
        <v>44255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-236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25">
      <c r="A307" s="57">
        <v>44255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-297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25">
      <c r="A308" s="57">
        <v>44255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-236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25">
      <c r="A309" s="57">
        <v>44255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68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25">
      <c r="A310" s="57">
        <v>44255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7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25">
      <c r="A311" s="57">
        <v>44255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-236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25">
      <c r="A312" s="57">
        <v>44255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-174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25">
      <c r="A313" s="57">
        <v>44255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-52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31 a 60 dias</v>
      </c>
      <c r="X313" s="81" t="str">
        <f t="shared" si="19"/>
        <v>12021</v>
      </c>
      <c r="AA313"/>
    </row>
    <row r="314" spans="1:27" x14ac:dyDescent="0.25">
      <c r="A314" s="57">
        <v>44255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-83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61 a 90 dias</v>
      </c>
      <c r="X314" s="81" t="str">
        <f t="shared" si="19"/>
        <v>122020</v>
      </c>
      <c r="AA314"/>
    </row>
    <row r="315" spans="1:27" x14ac:dyDescent="0.25">
      <c r="A315" s="57">
        <v>44255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68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25">
      <c r="A316" s="57">
        <v>44255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68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25">
      <c r="A317" s="57">
        <v>44255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-174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25">
      <c r="A318" s="57">
        <v>44255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38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25">
      <c r="A319" s="57">
        <v>44255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-21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25">
      <c r="A320" s="57">
        <v>44255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-266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25">
      <c r="A321" s="57">
        <v>44255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-205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25">
      <c r="A322" s="57">
        <v>44255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-21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25">
      <c r="A323" s="57">
        <v>44255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-83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61 a 90 dias</v>
      </c>
      <c r="X323" s="81" t="str">
        <f t="shared" ref="X323:X386" si="23">MONTH(U323)&amp;YEAR(U323)</f>
        <v>122020</v>
      </c>
      <c r="AA323"/>
    </row>
    <row r="324" spans="1:27" x14ac:dyDescent="0.25">
      <c r="A324" s="57">
        <v>44255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-205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25">
      <c r="A325" s="57">
        <v>44255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-174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25">
      <c r="A326" s="57">
        <v>44255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-113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91 a 120 dias</v>
      </c>
      <c r="X326" s="81" t="str">
        <f t="shared" si="23"/>
        <v>112020</v>
      </c>
      <c r="AA326"/>
    </row>
    <row r="327" spans="1:27" x14ac:dyDescent="0.25">
      <c r="A327" s="57">
        <v>44255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-21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25">
      <c r="A328" s="57">
        <v>44255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7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25">
      <c r="A329" s="57">
        <v>44255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7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25">
      <c r="A330" s="57">
        <v>44255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-21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25">
      <c r="A331" s="57">
        <v>44255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-83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61 a 90 dias</v>
      </c>
      <c r="X331" s="81" t="str">
        <f t="shared" si="23"/>
        <v>12021</v>
      </c>
      <c r="AA331"/>
    </row>
    <row r="332" spans="1:27" x14ac:dyDescent="0.25">
      <c r="A332" s="57">
        <v>44255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7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25">
      <c r="A333" s="57">
        <v>44255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38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25">
      <c r="A334" s="57">
        <v>44255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-205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25">
      <c r="A335" s="57">
        <v>44255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7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25">
      <c r="A336" s="57">
        <v>44255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-21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25">
      <c r="A337" s="57">
        <v>44255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-21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25">
      <c r="A338" s="57">
        <v>44255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-83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61 a 90 dias</v>
      </c>
      <c r="X338" s="81" t="str">
        <f t="shared" si="23"/>
        <v>42021</v>
      </c>
      <c r="AA338"/>
    </row>
    <row r="339" spans="1:27" x14ac:dyDescent="0.25">
      <c r="A339" s="57">
        <v>44255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-174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25">
      <c r="A340" s="57">
        <v>44255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-21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25">
      <c r="A341" s="57">
        <v>44255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7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25">
      <c r="A342" s="57">
        <v>44255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-83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61 a 90 dias</v>
      </c>
      <c r="X342" s="81" t="str">
        <f t="shared" si="23"/>
        <v>122020</v>
      </c>
      <c r="AA342"/>
    </row>
    <row r="343" spans="1:27" x14ac:dyDescent="0.25">
      <c r="A343" s="57">
        <v>44255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-21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25">
      <c r="A344" s="57">
        <v>44255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7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25">
      <c r="A345" s="57">
        <v>44255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-174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25">
      <c r="A346" s="57">
        <v>44255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7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25">
      <c r="A347" s="57">
        <v>44255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-174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25">
      <c r="A348" s="57">
        <v>44255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68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25">
      <c r="A349" s="57">
        <v>44255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68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25">
      <c r="A350" s="57">
        <v>44255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7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25">
      <c r="A351" s="57">
        <v>44255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-174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25">
      <c r="A352" s="57">
        <v>44255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68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25">
      <c r="A353" s="57">
        <v>44255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68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25">
      <c r="A354" s="57">
        <v>44255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68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25">
      <c r="A355" s="57">
        <v>44255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7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25">
      <c r="A356" s="57">
        <v>44255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99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25">
      <c r="A357" s="57">
        <v>44255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38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25">
      <c r="A358" s="57">
        <v>44255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68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25">
      <c r="A359" s="57">
        <v>44255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-113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91 a 120 dias</v>
      </c>
      <c r="X359" s="81" t="str">
        <f t="shared" si="23"/>
        <v>112020</v>
      </c>
      <c r="AA359"/>
    </row>
    <row r="360" spans="1:27" x14ac:dyDescent="0.25">
      <c r="A360" s="57">
        <v>44255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-83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61 a 90 dias</v>
      </c>
      <c r="X360" s="81" t="str">
        <f t="shared" si="23"/>
        <v>122020</v>
      </c>
      <c r="AA360"/>
    </row>
    <row r="361" spans="1:27" x14ac:dyDescent="0.25">
      <c r="A361" s="57">
        <v>44255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-21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25">
      <c r="A362" s="57">
        <v>44255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-236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25">
      <c r="A363" s="57">
        <v>44255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68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25">
      <c r="A364" s="57">
        <v>44255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-205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25">
      <c r="A365" s="57">
        <v>44255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-21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25">
      <c r="A366" s="57">
        <v>44255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-144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25">
      <c r="A367" s="57">
        <v>44255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-174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25">
      <c r="A368" s="57">
        <v>44255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7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25">
      <c r="A369" s="57">
        <v>44255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-83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61 a 90 dias</v>
      </c>
      <c r="X369" s="81" t="str">
        <f t="shared" si="23"/>
        <v>122020</v>
      </c>
      <c r="AA369"/>
    </row>
    <row r="370" spans="1:27" x14ac:dyDescent="0.25">
      <c r="A370" s="57">
        <v>44255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68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25">
      <c r="A371" s="57">
        <v>44255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-52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31 a 60 dias</v>
      </c>
      <c r="X371" s="81" t="str">
        <f t="shared" si="23"/>
        <v>12021</v>
      </c>
      <c r="AA371"/>
    </row>
    <row r="372" spans="1:27" x14ac:dyDescent="0.25">
      <c r="A372" s="57">
        <v>44255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-21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25">
      <c r="A373" s="57">
        <v>44255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-144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25">
      <c r="A374" s="57">
        <v>44255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-52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31 a 60 dias</v>
      </c>
      <c r="X374" s="81" t="str">
        <f t="shared" si="23"/>
        <v>12021</v>
      </c>
      <c r="AA374"/>
    </row>
    <row r="375" spans="1:27" x14ac:dyDescent="0.25">
      <c r="A375" s="57">
        <v>44255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38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25">
      <c r="A376" s="57">
        <v>44255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-52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31 a 60 dias</v>
      </c>
      <c r="X376" s="81" t="str">
        <f t="shared" si="23"/>
        <v>12021</v>
      </c>
      <c r="AA376"/>
    </row>
    <row r="377" spans="1:27" x14ac:dyDescent="0.25">
      <c r="A377" s="57">
        <v>44255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68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25">
      <c r="A378" s="57">
        <v>44255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-83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61 a 90 dias</v>
      </c>
      <c r="X378" s="81" t="str">
        <f t="shared" si="23"/>
        <v>122020</v>
      </c>
      <c r="AA378"/>
    </row>
    <row r="379" spans="1:27" x14ac:dyDescent="0.25">
      <c r="A379" s="57">
        <v>44255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-205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25">
      <c r="A380" s="57">
        <v>44255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38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25">
      <c r="A381" s="57">
        <v>44255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68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25">
      <c r="A382" s="57">
        <v>44255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68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25">
      <c r="A383" s="57">
        <v>44255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68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25">
      <c r="A384" s="57">
        <v>44255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7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25">
      <c r="A385" s="57">
        <v>44255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-144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25">
      <c r="A386" s="57">
        <v>44255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-21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25">
      <c r="A387" s="57">
        <v>44255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68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25">
      <c r="A388" s="57">
        <v>44255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68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25">
      <c r="A389" s="57">
        <v>44255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-113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91 a 120 dias</v>
      </c>
      <c r="X389" s="81" t="str">
        <f t="shared" si="27"/>
        <v>112020</v>
      </c>
      <c r="AA389"/>
    </row>
    <row r="390" spans="1:27" x14ac:dyDescent="0.25">
      <c r="A390" s="57">
        <v>44255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-205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25">
      <c r="A391" s="57">
        <v>44255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68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25">
      <c r="A392" s="57">
        <v>44255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7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25">
      <c r="A393" s="57">
        <v>44255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7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25">
      <c r="A394" s="57">
        <v>44255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68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25">
      <c r="A395" s="57">
        <v>44255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-144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25">
      <c r="A396" s="57">
        <v>44255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-83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61 a 90 dias</v>
      </c>
      <c r="X396" s="81" t="str">
        <f t="shared" si="27"/>
        <v>12021</v>
      </c>
      <c r="AA396"/>
    </row>
    <row r="397" spans="1:27" x14ac:dyDescent="0.25">
      <c r="A397" s="57">
        <v>44255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-83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61 a 90 dias</v>
      </c>
      <c r="X397" s="81" t="str">
        <f t="shared" si="27"/>
        <v>22021</v>
      </c>
      <c r="AA397"/>
    </row>
    <row r="398" spans="1:27" x14ac:dyDescent="0.25">
      <c r="A398" s="57">
        <v>44255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-83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61 a 90 dias</v>
      </c>
      <c r="X398" s="81" t="str">
        <f t="shared" si="27"/>
        <v>12021</v>
      </c>
      <c r="AA398"/>
    </row>
    <row r="399" spans="1:27" x14ac:dyDescent="0.25">
      <c r="A399" s="57">
        <v>44255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-174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25">
      <c r="A400" s="57">
        <v>44255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-83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61 a 90 dias</v>
      </c>
      <c r="X400" s="81" t="str">
        <f t="shared" si="27"/>
        <v>12021</v>
      </c>
      <c r="AA400"/>
    </row>
    <row r="401" spans="1:27" x14ac:dyDescent="0.25">
      <c r="A401" s="57">
        <v>44255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-144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25">
      <c r="A402" s="57">
        <v>44255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68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25">
      <c r="A403" s="57">
        <v>44255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-83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61 a 90 dias</v>
      </c>
      <c r="X403" s="81" t="str">
        <f t="shared" si="27"/>
        <v>12021</v>
      </c>
      <c r="AA403"/>
    </row>
    <row r="404" spans="1:27" x14ac:dyDescent="0.25">
      <c r="A404" s="57">
        <v>44255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99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25">
      <c r="A405" s="57">
        <v>44255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-52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31 a 60 dias</v>
      </c>
      <c r="X405" s="81" t="str">
        <f t="shared" si="27"/>
        <v>12021</v>
      </c>
      <c r="AA405"/>
    </row>
    <row r="406" spans="1:27" x14ac:dyDescent="0.25">
      <c r="A406" s="57">
        <v>44255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-113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91 a 120 dias</v>
      </c>
      <c r="X406" s="81" t="str">
        <f t="shared" si="27"/>
        <v>112020</v>
      </c>
      <c r="AA406"/>
    </row>
    <row r="407" spans="1:27" x14ac:dyDescent="0.25">
      <c r="A407" s="57">
        <v>44255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-113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91 a 120 dias</v>
      </c>
      <c r="X407" s="81" t="str">
        <f t="shared" si="27"/>
        <v>112020</v>
      </c>
      <c r="AA407"/>
    </row>
    <row r="408" spans="1:27" x14ac:dyDescent="0.25">
      <c r="A408" s="57">
        <v>44255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-21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25">
      <c r="A409" s="57">
        <v>44255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68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25">
      <c r="A410" s="57">
        <v>44255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7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25">
      <c r="A411" s="57">
        <v>44255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-21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25">
      <c r="A412" s="57">
        <v>44255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68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25">
      <c r="A413" s="57">
        <v>44255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-21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25">
      <c r="A414" s="57">
        <v>44255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-83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61 a 90 dias</v>
      </c>
      <c r="X414" s="81" t="str">
        <f t="shared" si="27"/>
        <v>122020</v>
      </c>
      <c r="AA414"/>
    </row>
    <row r="415" spans="1:27" x14ac:dyDescent="0.25">
      <c r="A415" s="57">
        <v>44255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68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25">
      <c r="A416" s="57">
        <v>44255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-21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25">
      <c r="A417" s="57">
        <v>44255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68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25">
      <c r="A418" s="57">
        <v>44255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-83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61 a 90 dias</v>
      </c>
      <c r="X418" s="81" t="str">
        <f t="shared" si="27"/>
        <v>12021</v>
      </c>
      <c r="AA418"/>
    </row>
    <row r="419" spans="1:27" x14ac:dyDescent="0.25">
      <c r="A419" s="57">
        <v>44255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-205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25">
      <c r="A420" s="57">
        <v>44255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-174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25">
      <c r="A421" s="57">
        <v>44255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-174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25">
      <c r="A422" s="57">
        <v>44255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-21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25">
      <c r="A423" s="57">
        <v>44255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-205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25">
      <c r="A424" s="57">
        <v>44255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-21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25">
      <c r="A425" s="57">
        <v>44255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-236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25">
      <c r="A426" s="57">
        <v>44255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68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25">
      <c r="A427" s="57">
        <v>44255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-83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61 a 90 dias</v>
      </c>
      <c r="X427" s="81" t="str">
        <f t="shared" si="27"/>
        <v>122020</v>
      </c>
      <c r="AA427"/>
    </row>
    <row r="428" spans="1:27" x14ac:dyDescent="0.25">
      <c r="A428" s="57">
        <v>44255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68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25">
      <c r="A429" s="57">
        <v>44255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7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25">
      <c r="A430" s="57">
        <v>44255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-144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25">
      <c r="A431" s="57">
        <v>44255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38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25">
      <c r="A432" s="57">
        <v>44255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-83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61 a 90 dias</v>
      </c>
      <c r="X432" s="81" t="str">
        <f t="shared" si="27"/>
        <v>122020</v>
      </c>
      <c r="AA432"/>
    </row>
    <row r="433" spans="1:27" x14ac:dyDescent="0.25">
      <c r="A433" s="57">
        <v>44255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-266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25">
      <c r="A434" s="57">
        <v>44255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-266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25">
      <c r="A435" s="57">
        <v>44255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7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25">
      <c r="A436" s="57">
        <v>44255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7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25">
      <c r="A437" s="57">
        <v>44255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-21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25">
      <c r="A438" s="57">
        <v>44255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-174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25">
      <c r="A439" s="57">
        <v>44255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68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25">
      <c r="A440" s="57">
        <v>44255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7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25">
      <c r="A441" s="57">
        <v>44255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7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25">
      <c r="A442" s="57">
        <v>44255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-21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25">
      <c r="A443" s="57">
        <v>44255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-205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25">
      <c r="A444" s="57">
        <v>44255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-236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25">
      <c r="A445" s="57">
        <v>44255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-113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91 a 120 dias</v>
      </c>
      <c r="X445" s="81" t="str">
        <f t="shared" si="27"/>
        <v>112020</v>
      </c>
      <c r="AA445"/>
    </row>
    <row r="446" spans="1:27" x14ac:dyDescent="0.25">
      <c r="A446" s="57">
        <v>44255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38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25">
      <c r="A447" s="57">
        <v>44255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68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25">
      <c r="A448" s="57">
        <v>44255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-21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25">
      <c r="A449" s="57">
        <v>44255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7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25">
      <c r="A450" s="57">
        <v>44255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68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25">
      <c r="A451" s="57">
        <v>44255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-113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91 a 120 dias</v>
      </c>
      <c r="X451" s="81" t="str">
        <f t="shared" ref="X451:X514" si="31">MONTH(U451)&amp;YEAR(U451)</f>
        <v>112020</v>
      </c>
      <c r="AA451"/>
    </row>
    <row r="452" spans="1:27" x14ac:dyDescent="0.25">
      <c r="A452" s="57">
        <v>44255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68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25">
      <c r="A453" s="57">
        <v>44255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-266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25">
      <c r="A454" s="57">
        <v>44255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68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25">
      <c r="A455" s="57">
        <v>44255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-83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61 a 90 dias</v>
      </c>
      <c r="X455" s="81" t="str">
        <f t="shared" si="31"/>
        <v>122020</v>
      </c>
      <c r="AA455"/>
    </row>
    <row r="456" spans="1:27" x14ac:dyDescent="0.25">
      <c r="A456" s="57">
        <v>44255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-266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25">
      <c r="A457" s="57">
        <v>44255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-21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25">
      <c r="A458" s="57">
        <v>44255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-174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25">
      <c r="A459" s="57">
        <v>44255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-144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25">
      <c r="A460" s="57">
        <v>44255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7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25">
      <c r="A461" s="57">
        <v>44255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-83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61 a 90 dias</v>
      </c>
      <c r="X461" s="81" t="str">
        <f t="shared" si="31"/>
        <v>122020</v>
      </c>
      <c r="AA461"/>
    </row>
    <row r="462" spans="1:27" x14ac:dyDescent="0.25">
      <c r="A462" s="57">
        <v>44255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-83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61 a 90 dias</v>
      </c>
      <c r="X462" s="81" t="str">
        <f t="shared" si="31"/>
        <v>12021</v>
      </c>
      <c r="AA462"/>
    </row>
    <row r="463" spans="1:27" x14ac:dyDescent="0.25">
      <c r="A463" s="57">
        <v>44255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68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25">
      <c r="A464" s="57">
        <v>44255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-113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91 a 120 dias</v>
      </c>
      <c r="X464" s="81" t="str">
        <f t="shared" si="31"/>
        <v>112020</v>
      </c>
      <c r="AA464"/>
    </row>
    <row r="465" spans="1:27" x14ac:dyDescent="0.25">
      <c r="A465" s="57">
        <v>44255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-52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31 a 60 dias</v>
      </c>
      <c r="X465" s="81" t="str">
        <f t="shared" si="31"/>
        <v>22021</v>
      </c>
      <c r="AA465"/>
    </row>
    <row r="466" spans="1:27" x14ac:dyDescent="0.25">
      <c r="A466" s="57">
        <v>44255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-83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61 a 90 dias</v>
      </c>
      <c r="X466" s="81" t="str">
        <f t="shared" si="31"/>
        <v>122020</v>
      </c>
      <c r="AA466"/>
    </row>
    <row r="467" spans="1:27" x14ac:dyDescent="0.25">
      <c r="A467" s="57">
        <v>44255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-113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91 a 120 dias</v>
      </c>
      <c r="X467" s="81" t="str">
        <f t="shared" si="31"/>
        <v>112020</v>
      </c>
      <c r="AA467"/>
    </row>
    <row r="468" spans="1:27" x14ac:dyDescent="0.25">
      <c r="A468" s="57">
        <v>44255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-83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61 a 90 dias</v>
      </c>
      <c r="X468" s="81" t="str">
        <f t="shared" si="31"/>
        <v>122020</v>
      </c>
      <c r="AA468"/>
    </row>
    <row r="469" spans="1:27" x14ac:dyDescent="0.25">
      <c r="A469" s="57">
        <v>44255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-205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25">
      <c r="A470" s="57">
        <v>44255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-205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25">
      <c r="A471" s="57">
        <v>44255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68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25">
      <c r="A472" s="57">
        <v>44255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7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25">
      <c r="A473" s="57">
        <v>44255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-144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25">
      <c r="A474" s="57">
        <v>44255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-21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25">
      <c r="A475" s="57">
        <v>44255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-83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61 a 90 dias</v>
      </c>
      <c r="X475" s="81" t="str">
        <f t="shared" si="31"/>
        <v>122020</v>
      </c>
      <c r="AA475"/>
    </row>
    <row r="476" spans="1:27" x14ac:dyDescent="0.25">
      <c r="A476" s="57">
        <v>44255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-113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91 a 120 dias</v>
      </c>
      <c r="X476" s="81" t="str">
        <f t="shared" si="31"/>
        <v>112020</v>
      </c>
      <c r="AA476"/>
    </row>
    <row r="477" spans="1:27" x14ac:dyDescent="0.25">
      <c r="A477" s="57">
        <v>44255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-21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25">
      <c r="A478" s="57">
        <v>44255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68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25">
      <c r="A479" s="57">
        <v>44255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7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25">
      <c r="A480" s="57">
        <v>44255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7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25">
      <c r="A481" s="57">
        <v>44255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7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25">
      <c r="A482" s="57">
        <v>44255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-83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61 a 90 dias</v>
      </c>
      <c r="X482" s="81" t="str">
        <f t="shared" si="31"/>
        <v>12021</v>
      </c>
      <c r="AA482"/>
    </row>
    <row r="483" spans="1:27" x14ac:dyDescent="0.25">
      <c r="A483" s="57">
        <v>44255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-113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91 a 120 dias</v>
      </c>
      <c r="X483" s="81" t="str">
        <f t="shared" si="31"/>
        <v>112020</v>
      </c>
      <c r="AA483"/>
    </row>
    <row r="484" spans="1:27" x14ac:dyDescent="0.25">
      <c r="A484" s="57">
        <v>44255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-236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25">
      <c r="A485" s="57">
        <v>44255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-83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61 a 90 dias</v>
      </c>
      <c r="X485" s="81" t="str">
        <f t="shared" si="31"/>
        <v>12021</v>
      </c>
      <c r="AA485"/>
    </row>
    <row r="486" spans="1:27" x14ac:dyDescent="0.25">
      <c r="A486" s="57">
        <v>44255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-113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91 a 120 dias</v>
      </c>
      <c r="X486" s="81" t="str">
        <f t="shared" si="31"/>
        <v>112020</v>
      </c>
      <c r="AA486"/>
    </row>
    <row r="487" spans="1:27" x14ac:dyDescent="0.25">
      <c r="A487" s="57">
        <v>44255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-83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61 a 90 dias</v>
      </c>
      <c r="X487" s="81" t="str">
        <f t="shared" si="31"/>
        <v>12021</v>
      </c>
      <c r="AA487"/>
    </row>
    <row r="488" spans="1:27" x14ac:dyDescent="0.25">
      <c r="A488" s="57">
        <v>44255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-21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25">
      <c r="A489" s="57">
        <v>44255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68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25">
      <c r="A490" s="57">
        <v>44255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-52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31 a 60 dias</v>
      </c>
      <c r="X490" s="81" t="str">
        <f t="shared" si="31"/>
        <v>12021</v>
      </c>
      <c r="AA490"/>
    </row>
    <row r="491" spans="1:27" x14ac:dyDescent="0.25">
      <c r="A491" s="57">
        <v>44255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68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25">
      <c r="A492" s="57">
        <v>44255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-205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25">
      <c r="A493" s="57">
        <v>44255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68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25">
      <c r="A494" s="57">
        <v>44255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-21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25">
      <c r="A495" s="57">
        <v>44255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-174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25">
      <c r="A496" s="57">
        <v>44255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-21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25">
      <c r="A497" s="57">
        <v>44255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68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25">
      <c r="A498" s="57">
        <v>44255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-83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61 a 90 dias</v>
      </c>
      <c r="X498" s="81" t="str">
        <f t="shared" si="31"/>
        <v>122020</v>
      </c>
      <c r="AA498"/>
    </row>
    <row r="499" spans="1:27" x14ac:dyDescent="0.25">
      <c r="A499" s="57">
        <v>44255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-21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25">
      <c r="A500" s="57">
        <v>44255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-113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91 a 120 dias</v>
      </c>
      <c r="X500" s="81" t="str">
        <f t="shared" si="31"/>
        <v>112020</v>
      </c>
      <c r="AA500"/>
    </row>
    <row r="501" spans="1:27" x14ac:dyDescent="0.25">
      <c r="A501" s="57">
        <v>44255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68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25">
      <c r="A502" s="57">
        <v>44255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-21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25">
      <c r="A503" s="57">
        <v>44255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-205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25">
      <c r="A504" s="57">
        <v>44255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-144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25">
      <c r="A505" s="57">
        <v>44255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-113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91 a 120 dias</v>
      </c>
      <c r="X505" s="81" t="str">
        <f t="shared" si="31"/>
        <v>112020</v>
      </c>
      <c r="AA505"/>
    </row>
    <row r="506" spans="1:27" x14ac:dyDescent="0.25">
      <c r="A506" s="57">
        <v>44255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68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25">
      <c r="A507" s="57">
        <v>44255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7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25">
      <c r="A508" s="57">
        <v>44255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38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25">
      <c r="A509" s="57">
        <v>44255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-205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25">
      <c r="A510" s="57">
        <v>44255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-83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61 a 90 dias</v>
      </c>
      <c r="X510" s="81" t="str">
        <f t="shared" si="31"/>
        <v>12021</v>
      </c>
      <c r="AA510"/>
    </row>
    <row r="511" spans="1:27" x14ac:dyDescent="0.25">
      <c r="A511" s="57">
        <v>44255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7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25">
      <c r="A512" s="57">
        <v>44255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-83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61 a 90 dias</v>
      </c>
      <c r="X512" s="81" t="str">
        <f t="shared" si="31"/>
        <v>122020</v>
      </c>
      <c r="AA512"/>
    </row>
    <row r="513" spans="1:27" x14ac:dyDescent="0.25">
      <c r="A513" s="57">
        <v>44255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-83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61 a 90 dias</v>
      </c>
      <c r="X513" s="81" t="str">
        <f t="shared" si="31"/>
        <v>122020</v>
      </c>
      <c r="AA513"/>
    </row>
    <row r="514" spans="1:27" x14ac:dyDescent="0.25">
      <c r="A514" s="57">
        <v>44255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-83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61 a 90 dias</v>
      </c>
      <c r="X514" s="81" t="str">
        <f t="shared" si="31"/>
        <v>122020</v>
      </c>
      <c r="AA514"/>
    </row>
    <row r="515" spans="1:27" x14ac:dyDescent="0.25">
      <c r="A515" s="57">
        <v>44255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-21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25">
      <c r="A516" s="57">
        <v>44255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38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25">
      <c r="A517" s="57">
        <v>44255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68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25">
      <c r="A518" s="57">
        <v>44255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-266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25">
      <c r="A519" s="57">
        <v>44255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-174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25">
      <c r="A520" s="57">
        <v>44255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-113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91 a 120 dias</v>
      </c>
      <c r="X520" s="81" t="str">
        <f t="shared" si="35"/>
        <v>112020</v>
      </c>
      <c r="AA520"/>
    </row>
    <row r="521" spans="1:27" x14ac:dyDescent="0.25">
      <c r="A521" s="57">
        <v>44255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-113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91 a 120 dias</v>
      </c>
      <c r="X521" s="81" t="str">
        <f t="shared" si="35"/>
        <v>112020</v>
      </c>
      <c r="AA521"/>
    </row>
    <row r="522" spans="1:27" x14ac:dyDescent="0.25">
      <c r="A522" s="57">
        <v>44255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-21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25">
      <c r="A523" s="57">
        <v>44255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768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25">
      <c r="A524" s="57">
        <v>44255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38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25">
      <c r="A525" s="57">
        <v>44255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7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25">
      <c r="A526" s="57">
        <v>44255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68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25">
      <c r="A527" s="57">
        <v>44255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-113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91 a 120 dias</v>
      </c>
      <c r="X527" s="81" t="str">
        <f t="shared" si="35"/>
        <v>112020</v>
      </c>
      <c r="AA527"/>
    </row>
    <row r="528" spans="1:27" x14ac:dyDescent="0.25">
      <c r="A528" s="57">
        <v>44255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-21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25">
      <c r="A529" s="57">
        <v>44255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-21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25">
      <c r="A530" s="57">
        <v>44255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-83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61 a 90 dias</v>
      </c>
      <c r="X530" s="81" t="str">
        <f t="shared" si="35"/>
        <v>12021</v>
      </c>
      <c r="AA530"/>
    </row>
    <row r="531" spans="1:27" x14ac:dyDescent="0.25">
      <c r="A531" s="57">
        <v>44255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-21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25">
      <c r="A532" s="57">
        <v>44255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68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25">
      <c r="A533" s="57">
        <v>44255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68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25">
      <c r="A534" s="57">
        <v>44255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-83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61 a 90 dias</v>
      </c>
      <c r="X534" s="81" t="str">
        <f t="shared" si="35"/>
        <v>12021</v>
      </c>
      <c r="AA534"/>
    </row>
    <row r="535" spans="1:27" x14ac:dyDescent="0.25">
      <c r="A535" s="57">
        <v>44255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-21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25">
      <c r="A536" s="57">
        <v>44255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68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25">
      <c r="A537" s="57">
        <v>44255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-52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31 a 60 dias</v>
      </c>
      <c r="X537" s="81" t="str">
        <f t="shared" si="35"/>
        <v>12021</v>
      </c>
      <c r="AA537"/>
    </row>
    <row r="538" spans="1:27" x14ac:dyDescent="0.25">
      <c r="A538" s="57">
        <v>44255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68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25">
      <c r="A539" s="57">
        <v>44255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68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25">
      <c r="A540" s="57">
        <v>44255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-205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25">
      <c r="A541" s="57">
        <v>44255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-83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61 a 90 dias</v>
      </c>
      <c r="X541" s="81" t="str">
        <f t="shared" si="35"/>
        <v>12021</v>
      </c>
      <c r="AA541"/>
    </row>
    <row r="542" spans="1:27" x14ac:dyDescent="0.25">
      <c r="A542" s="57">
        <v>44255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-21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25">
      <c r="A543" s="57">
        <v>44255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-21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25">
      <c r="A544" s="57">
        <v>44255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68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25">
      <c r="A545" s="57">
        <v>44255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-83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61 a 90 dias</v>
      </c>
      <c r="X545" s="81" t="str">
        <f t="shared" si="35"/>
        <v>12021</v>
      </c>
      <c r="AA545"/>
    </row>
    <row r="546" spans="1:27" x14ac:dyDescent="0.25">
      <c r="A546" s="57">
        <v>44255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7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25">
      <c r="A547" s="57">
        <v>44255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68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25">
      <c r="A548" s="57">
        <v>44255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-83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61 a 90 dias</v>
      </c>
      <c r="X548" s="81" t="str">
        <f t="shared" si="35"/>
        <v>12021</v>
      </c>
      <c r="AA548"/>
    </row>
    <row r="549" spans="1:27" x14ac:dyDescent="0.25">
      <c r="A549" s="57">
        <v>44255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-174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25">
      <c r="A550" s="57">
        <v>44255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68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25">
      <c r="A551" s="57">
        <v>44255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-113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91 a 120 dias</v>
      </c>
      <c r="X551" s="81" t="str">
        <f t="shared" si="35"/>
        <v>112020</v>
      </c>
      <c r="AA551"/>
    </row>
    <row r="552" spans="1:27" x14ac:dyDescent="0.25">
      <c r="A552" s="57">
        <v>44255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-21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25">
      <c r="A553" s="57">
        <v>44255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68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25">
      <c r="A554" s="57">
        <v>44255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68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25">
      <c r="A555" s="57">
        <v>44255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7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25">
      <c r="A556" s="57">
        <v>44255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68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25">
      <c r="A557" s="57">
        <v>44255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-174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25">
      <c r="A558" s="57">
        <v>44255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-21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25">
      <c r="A559" s="57">
        <v>44255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7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25">
      <c r="A560" s="57">
        <v>44255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68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25">
      <c r="A561" s="57">
        <v>44255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-113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91 a 120 dias</v>
      </c>
      <c r="X561" s="81" t="str">
        <f t="shared" si="35"/>
        <v>122020</v>
      </c>
      <c r="AA561"/>
    </row>
    <row r="562" spans="1:27" x14ac:dyDescent="0.25">
      <c r="A562" s="57">
        <v>44255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-205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25">
      <c r="A563" s="57">
        <v>44255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7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25">
      <c r="A564" s="57">
        <v>44255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7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25">
      <c r="A565" s="57">
        <v>44255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-21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25">
      <c r="A566" s="57">
        <v>44255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-83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61 a 90 dias</v>
      </c>
      <c r="X566" s="81" t="str">
        <f t="shared" si="35"/>
        <v>12021</v>
      </c>
      <c r="AA566"/>
    </row>
    <row r="567" spans="1:27" x14ac:dyDescent="0.25">
      <c r="A567" s="57">
        <v>44255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-205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25">
      <c r="A568" s="57">
        <v>44255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-83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61 a 90 dias</v>
      </c>
      <c r="X568" s="81" t="str">
        <f t="shared" si="35"/>
        <v>12021</v>
      </c>
      <c r="AA568"/>
    </row>
    <row r="569" spans="1:27" x14ac:dyDescent="0.25">
      <c r="A569" s="57">
        <v>44255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-83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61 a 90 dias</v>
      </c>
      <c r="X569" s="81" t="str">
        <f t="shared" si="35"/>
        <v>12021</v>
      </c>
      <c r="AA569"/>
    </row>
    <row r="570" spans="1:27" x14ac:dyDescent="0.25">
      <c r="A570" s="57">
        <v>44255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-21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25">
      <c r="A571" s="57">
        <v>44255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-21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25">
      <c r="A572" s="57">
        <v>44255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-21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25">
      <c r="A573" s="57">
        <v>44255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-236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25">
      <c r="A574" s="57">
        <v>44255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-21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25">
      <c r="A575" s="57">
        <v>44255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-21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25">
      <c r="A576" s="57">
        <v>44255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-113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91 a 120 dias</v>
      </c>
      <c r="X576" s="81" t="str">
        <f t="shared" si="35"/>
        <v>112020</v>
      </c>
      <c r="AA576"/>
    </row>
    <row r="577" spans="1:27" x14ac:dyDescent="0.25">
      <c r="A577" s="57">
        <v>44255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-52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31 a 60 dias</v>
      </c>
      <c r="X577" s="81" t="str">
        <f t="shared" si="35"/>
        <v>12021</v>
      </c>
      <c r="AA577"/>
    </row>
    <row r="578" spans="1:27" x14ac:dyDescent="0.25">
      <c r="A578" s="57">
        <v>44255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68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25">
      <c r="A579" s="57">
        <v>44255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7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25">
      <c r="A580" s="57">
        <v>44255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68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25">
      <c r="A581" s="57">
        <v>44255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7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25">
      <c r="A582" s="57">
        <v>44255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38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25">
      <c r="A583" s="57">
        <v>44255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-113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91 a 120 dias</v>
      </c>
      <c r="X583" s="81" t="str">
        <f t="shared" si="39"/>
        <v>112020</v>
      </c>
      <c r="AA583"/>
    </row>
    <row r="584" spans="1:27" x14ac:dyDescent="0.25">
      <c r="A584" s="57">
        <v>44255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-113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91 a 120 dias</v>
      </c>
      <c r="X584" s="81" t="str">
        <f t="shared" si="39"/>
        <v>112020</v>
      </c>
      <c r="AA584"/>
    </row>
    <row r="585" spans="1:27" x14ac:dyDescent="0.25">
      <c r="A585" s="57">
        <v>44255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-113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91 a 120 dias</v>
      </c>
      <c r="X585" s="81" t="str">
        <f t="shared" si="39"/>
        <v>112020</v>
      </c>
      <c r="AA585"/>
    </row>
    <row r="586" spans="1:27" x14ac:dyDescent="0.25">
      <c r="A586" s="57">
        <v>44255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38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25">
      <c r="A587" s="57">
        <v>44255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-83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61 a 90 dias</v>
      </c>
      <c r="X587" s="81" t="str">
        <f t="shared" si="39"/>
        <v>12021</v>
      </c>
      <c r="AA587"/>
    </row>
    <row r="588" spans="1:27" x14ac:dyDescent="0.25">
      <c r="A588" s="57">
        <v>44255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-83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61 a 90 dias</v>
      </c>
      <c r="X588" s="81" t="str">
        <f t="shared" si="39"/>
        <v>112020</v>
      </c>
      <c r="AA588"/>
    </row>
    <row r="589" spans="1:27" x14ac:dyDescent="0.25">
      <c r="A589" s="57">
        <v>44255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68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25">
      <c r="A590" s="57">
        <v>44255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68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25">
      <c r="A591" s="57">
        <v>44255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-83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61 a 90 dias</v>
      </c>
      <c r="X591" s="81" t="str">
        <f t="shared" si="39"/>
        <v>12021</v>
      </c>
      <c r="AA591"/>
    </row>
    <row r="592" spans="1:27" x14ac:dyDescent="0.25">
      <c r="A592" s="57">
        <v>44255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-266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25">
      <c r="A593" s="57">
        <v>44255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7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25">
      <c r="A594" s="57">
        <v>44255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38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25">
      <c r="A595" s="57">
        <v>44255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-205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25">
      <c r="A596" s="57">
        <v>44255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68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25">
      <c r="A597" s="57">
        <v>44255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-174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25">
      <c r="A598" s="57">
        <v>44255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68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25">
      <c r="A599" s="57">
        <v>44255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-21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25">
      <c r="A600" s="57">
        <v>44255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68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25">
      <c r="A601" s="57">
        <v>44255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-327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25">
      <c r="A602" s="57">
        <v>44255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-266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25">
      <c r="A603" s="57">
        <v>44255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-144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25">
      <c r="A604" s="57">
        <v>44255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-205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25">
      <c r="A605" s="57">
        <v>44255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68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25">
      <c r="A606" s="57">
        <v>44255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-21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25">
      <c r="A607" s="57">
        <v>44255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-83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61 a 90 dias</v>
      </c>
      <c r="X607" s="81" t="str">
        <f t="shared" si="39"/>
        <v>122020</v>
      </c>
      <c r="AA607"/>
    </row>
    <row r="608" spans="1:27" x14ac:dyDescent="0.25">
      <c r="A608" s="57">
        <v>44255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68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25">
      <c r="A609" s="57">
        <v>44255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7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25">
      <c r="A610" s="57">
        <v>44255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-83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61 a 90 dias</v>
      </c>
      <c r="X610" s="81" t="str">
        <f t="shared" si="39"/>
        <v>12021</v>
      </c>
      <c r="AA610"/>
    </row>
    <row r="611" spans="1:27" x14ac:dyDescent="0.25">
      <c r="A611" s="57">
        <v>44255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-174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25">
      <c r="A612" s="57">
        <v>44255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68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25">
      <c r="A613" s="57">
        <v>44255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-174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25">
      <c r="A614" s="57">
        <v>44255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-83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61 a 90 dias</v>
      </c>
      <c r="X614" s="81" t="str">
        <f t="shared" si="39"/>
        <v>12021</v>
      </c>
      <c r="AA614"/>
    </row>
    <row r="615" spans="1:27" x14ac:dyDescent="0.25">
      <c r="A615" s="57">
        <v>44255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-113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91 a 120 dias</v>
      </c>
      <c r="X615" s="81" t="str">
        <f t="shared" si="39"/>
        <v>112020</v>
      </c>
      <c r="AA615"/>
    </row>
    <row r="616" spans="1:27" x14ac:dyDescent="0.25">
      <c r="A616" s="57">
        <v>44255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68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25">
      <c r="A617" s="57">
        <v>44255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-83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61 a 90 dias</v>
      </c>
      <c r="X617" s="81" t="str">
        <f t="shared" si="39"/>
        <v>12021</v>
      </c>
      <c r="AA617"/>
    </row>
    <row r="618" spans="1:27" x14ac:dyDescent="0.25">
      <c r="A618" s="57">
        <v>44255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7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25">
      <c r="A619" s="57">
        <v>44255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-83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61 a 90 dias</v>
      </c>
      <c r="X619" s="81" t="str">
        <f t="shared" si="39"/>
        <v>122020</v>
      </c>
      <c r="AA619"/>
    </row>
    <row r="620" spans="1:27" x14ac:dyDescent="0.25">
      <c r="A620" s="57">
        <v>44255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68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25">
      <c r="A621" s="57">
        <v>44255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7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25">
      <c r="A622" s="57">
        <v>44255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7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25">
      <c r="A623" s="57">
        <v>44255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68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25">
      <c r="A624" s="57">
        <v>44255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-113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91 a 120 dias</v>
      </c>
      <c r="X624" s="81" t="str">
        <f t="shared" si="39"/>
        <v>112020</v>
      </c>
      <c r="AA624"/>
    </row>
    <row r="625" spans="1:27" x14ac:dyDescent="0.25">
      <c r="A625" s="57">
        <v>44255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38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25">
      <c r="A626" s="57">
        <v>44255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68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25">
      <c r="A627" s="57">
        <v>44255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-52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31 a 60 dias</v>
      </c>
      <c r="X627" s="81" t="str">
        <f t="shared" si="39"/>
        <v>12021</v>
      </c>
      <c r="AA627"/>
    </row>
    <row r="628" spans="1:27" x14ac:dyDescent="0.25">
      <c r="A628" s="57">
        <v>44255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-236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25">
      <c r="A629" s="57">
        <v>44255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-266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25">
      <c r="A630" s="57">
        <v>44255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-174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25">
      <c r="A631" s="57">
        <v>44255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-83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61 a 90 dias</v>
      </c>
      <c r="X631" s="81" t="str">
        <f t="shared" si="39"/>
        <v>122020</v>
      </c>
      <c r="AA631"/>
    </row>
    <row r="632" spans="1:27" x14ac:dyDescent="0.25">
      <c r="A632" s="57">
        <v>44255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-21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25">
      <c r="A633" s="57">
        <v>44255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-52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31 a 60 dias</v>
      </c>
      <c r="X633" s="81" t="str">
        <f t="shared" si="39"/>
        <v>12021</v>
      </c>
      <c r="AA633"/>
    </row>
    <row r="634" spans="1:27" x14ac:dyDescent="0.25">
      <c r="A634" s="57">
        <v>44255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68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25">
      <c r="A635" s="57">
        <v>44255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68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25">
      <c r="A636" s="57">
        <v>44255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-113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91 a 120 dias</v>
      </c>
      <c r="X636" s="81" t="str">
        <f t="shared" si="39"/>
        <v>112020</v>
      </c>
      <c r="AA636"/>
    </row>
    <row r="637" spans="1:27" x14ac:dyDescent="0.25">
      <c r="A637" s="57">
        <v>44255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68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25">
      <c r="A638" s="57">
        <v>44255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68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25">
      <c r="A639" s="57">
        <v>44255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68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25">
      <c r="A640" s="57">
        <v>44255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68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25">
      <c r="A641" s="57">
        <v>44255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-144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25">
      <c r="A642" s="57">
        <v>44255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-236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25">
      <c r="A643" s="57">
        <v>44255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-83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61 a 90 dias</v>
      </c>
      <c r="X643" s="81" t="str">
        <f t="shared" ref="X643:X706" si="43">MONTH(U643)&amp;YEAR(U643)</f>
        <v>122020</v>
      </c>
      <c r="AA643"/>
    </row>
    <row r="644" spans="1:27" x14ac:dyDescent="0.25">
      <c r="A644" s="57">
        <v>44255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-113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91 a 120 dias</v>
      </c>
      <c r="X644" s="81" t="str">
        <f t="shared" si="43"/>
        <v>112020</v>
      </c>
      <c r="AA644"/>
    </row>
    <row r="645" spans="1:27" x14ac:dyDescent="0.25">
      <c r="A645" s="57">
        <v>44255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-83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61 a 90 dias</v>
      </c>
      <c r="X645" s="81" t="str">
        <f t="shared" si="43"/>
        <v>122020</v>
      </c>
      <c r="AA645"/>
    </row>
    <row r="646" spans="1:27" x14ac:dyDescent="0.25">
      <c r="A646" s="57">
        <v>44255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-113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91 a 120 dias</v>
      </c>
      <c r="X646" s="81" t="str">
        <f t="shared" si="43"/>
        <v>112020</v>
      </c>
      <c r="AA646"/>
    </row>
    <row r="647" spans="1:27" x14ac:dyDescent="0.25">
      <c r="A647" s="57">
        <v>44255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68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25">
      <c r="A648" s="57">
        <v>44255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-83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61 a 90 dias</v>
      </c>
      <c r="X648" s="81" t="str">
        <f t="shared" si="43"/>
        <v>122020</v>
      </c>
      <c r="AA648"/>
    </row>
    <row r="649" spans="1:27" x14ac:dyDescent="0.25">
      <c r="A649" s="57">
        <v>44255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-83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61 a 90 dias</v>
      </c>
      <c r="X649" s="81" t="str">
        <f t="shared" si="43"/>
        <v>12021</v>
      </c>
      <c r="AA649"/>
    </row>
    <row r="650" spans="1:27" x14ac:dyDescent="0.25">
      <c r="A650" s="57">
        <v>44255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-113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91 a 120 dias</v>
      </c>
      <c r="X650" s="81" t="str">
        <f t="shared" si="43"/>
        <v>112020</v>
      </c>
      <c r="AA650"/>
    </row>
    <row r="651" spans="1:27" x14ac:dyDescent="0.25">
      <c r="A651" s="57">
        <v>44255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68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25">
      <c r="A652" s="57">
        <v>44255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68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25">
      <c r="A653" s="57">
        <v>44255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-21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25">
      <c r="A654" s="57">
        <v>44255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68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25">
      <c r="A655" s="57">
        <v>44255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7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25">
      <c r="A656" s="57">
        <v>44255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-83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61 a 90 dias</v>
      </c>
      <c r="X656" s="81" t="str">
        <f t="shared" si="43"/>
        <v>12021</v>
      </c>
      <c r="AA656"/>
    </row>
    <row r="657" spans="1:27" x14ac:dyDescent="0.25">
      <c r="A657" s="57">
        <v>44255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68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25">
      <c r="A658" s="57">
        <v>44255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-266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25">
      <c r="A659" s="57">
        <v>44255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-236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25">
      <c r="A660" s="57">
        <v>44255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38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25">
      <c r="A661" s="57">
        <v>44255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-144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25">
      <c r="A662" s="57">
        <v>44255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68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25">
      <c r="A663" s="57">
        <v>44255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68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25">
      <c r="A664" s="57">
        <v>44255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68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25">
      <c r="A665" s="57">
        <v>44255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-83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61 a 90 dias</v>
      </c>
      <c r="X665" s="81" t="str">
        <f t="shared" si="43"/>
        <v>122020</v>
      </c>
      <c r="AA665"/>
    </row>
    <row r="666" spans="1:27" x14ac:dyDescent="0.25">
      <c r="A666" s="57">
        <v>44255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-236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25">
      <c r="A667" s="57">
        <v>44255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-113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91 a 120 dias</v>
      </c>
      <c r="X667" s="81" t="str">
        <f t="shared" si="43"/>
        <v>112020</v>
      </c>
      <c r="AA667"/>
    </row>
    <row r="668" spans="1:27" x14ac:dyDescent="0.25">
      <c r="A668" s="57">
        <v>44255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68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25">
      <c r="A669" s="57">
        <v>44255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-21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25">
      <c r="A670" s="57">
        <v>44255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38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25">
      <c r="A671" s="57">
        <v>44255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-52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31 a 60 dias</v>
      </c>
      <c r="X671" s="81" t="str">
        <f t="shared" si="43"/>
        <v>12021</v>
      </c>
      <c r="AA671"/>
    </row>
    <row r="672" spans="1:27" x14ac:dyDescent="0.25">
      <c r="A672" s="57">
        <v>44255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-174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25">
      <c r="A673" s="57">
        <v>44255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-83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61 a 90 dias</v>
      </c>
      <c r="X673" s="81" t="str">
        <f t="shared" si="43"/>
        <v>122020</v>
      </c>
      <c r="AA673"/>
    </row>
    <row r="674" spans="1:27" x14ac:dyDescent="0.25">
      <c r="A674" s="57">
        <v>44255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-83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61 a 90 dias</v>
      </c>
      <c r="X674" s="81" t="str">
        <f t="shared" si="43"/>
        <v>122020</v>
      </c>
      <c r="AA674"/>
    </row>
    <row r="675" spans="1:27" x14ac:dyDescent="0.25">
      <c r="A675" s="57">
        <v>44255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7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25">
      <c r="A676" s="57">
        <v>44255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-236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25">
      <c r="A677" s="57">
        <v>44255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-83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61 a 90 dias</v>
      </c>
      <c r="X677" s="81" t="str">
        <f t="shared" si="43"/>
        <v>122020</v>
      </c>
      <c r="AA677"/>
    </row>
    <row r="678" spans="1:27" x14ac:dyDescent="0.25">
      <c r="A678" s="57">
        <v>44255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-205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25">
      <c r="A679" s="57">
        <v>44255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-144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25">
      <c r="A680" s="57">
        <v>44255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-83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61 a 90 dias</v>
      </c>
      <c r="X680" s="81" t="str">
        <f t="shared" si="43"/>
        <v>122020</v>
      </c>
      <c r="AA680"/>
    </row>
    <row r="681" spans="1:27" x14ac:dyDescent="0.25">
      <c r="A681" s="57">
        <v>44255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68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25">
      <c r="A682" s="57">
        <v>44255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7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25">
      <c r="A683" s="57">
        <v>44255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-236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25">
      <c r="A684" s="57">
        <v>44255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-174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25">
      <c r="A685" s="57">
        <v>44255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-113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91 a 120 dias</v>
      </c>
      <c r="X685" s="81" t="str">
        <f t="shared" si="43"/>
        <v>12021</v>
      </c>
      <c r="AA685"/>
    </row>
    <row r="686" spans="1:27" x14ac:dyDescent="0.25">
      <c r="A686" s="57">
        <v>44255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7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25">
      <c r="A687" s="57">
        <v>44255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68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25">
      <c r="A688" s="57">
        <v>44255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7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25">
      <c r="A689" s="57">
        <v>44255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68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25">
      <c r="A690" s="57">
        <v>44255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-236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25">
      <c r="A691" s="57">
        <v>44255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-236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25">
      <c r="A692" s="57">
        <v>44255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-21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25">
      <c r="A693" s="57">
        <v>44255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-205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25">
      <c r="A694" s="57">
        <v>44255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-83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61 a 90 dias</v>
      </c>
      <c r="X694" s="81" t="str">
        <f t="shared" si="43"/>
        <v>12021</v>
      </c>
      <c r="AA694"/>
    </row>
    <row r="695" spans="1:27" x14ac:dyDescent="0.25">
      <c r="A695" s="57">
        <v>44255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-83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61 a 90 dias</v>
      </c>
      <c r="X695" s="81" t="str">
        <f t="shared" si="43"/>
        <v>122020</v>
      </c>
      <c r="AA695"/>
    </row>
    <row r="696" spans="1:27" x14ac:dyDescent="0.25">
      <c r="A696" s="57">
        <v>44255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-144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25">
      <c r="A697" s="57">
        <v>44255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68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25">
      <c r="A698" s="57">
        <v>44255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-236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25">
      <c r="A699" s="57">
        <v>44255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-83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61 a 90 dias</v>
      </c>
      <c r="X699" s="81" t="str">
        <f t="shared" si="43"/>
        <v>12021</v>
      </c>
      <c r="AA699"/>
    </row>
    <row r="700" spans="1:27" x14ac:dyDescent="0.25">
      <c r="A700" s="57">
        <v>44255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-113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91 a 120 dias</v>
      </c>
      <c r="X700" s="81" t="str">
        <f t="shared" si="43"/>
        <v>112020</v>
      </c>
      <c r="AA700"/>
    </row>
    <row r="701" spans="1:27" x14ac:dyDescent="0.25">
      <c r="A701" s="57">
        <v>44255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7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25">
      <c r="A702" s="57">
        <v>44255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-174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25">
      <c r="A703" s="57">
        <v>44255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68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25">
      <c r="A704" s="57">
        <v>44255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-21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25">
      <c r="A705" s="57">
        <v>44255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-83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61 a 90 dias</v>
      </c>
      <c r="X705" s="81" t="str">
        <f t="shared" si="43"/>
        <v>12021</v>
      </c>
      <c r="AA705"/>
    </row>
    <row r="706" spans="1:27" x14ac:dyDescent="0.25">
      <c r="A706" s="57">
        <v>44255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-83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61 a 90 dias</v>
      </c>
      <c r="X706" s="81" t="str">
        <f t="shared" si="43"/>
        <v>112020</v>
      </c>
      <c r="AA706"/>
    </row>
    <row r="707" spans="1:27" x14ac:dyDescent="0.25">
      <c r="A707" s="57">
        <v>44255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-205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25">
      <c r="A708" s="57">
        <v>44255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68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25">
      <c r="A709" s="57">
        <v>44255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-21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25">
      <c r="A710" s="57">
        <v>44255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-21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25">
      <c r="A711" s="57">
        <v>44255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-83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61 a 90 dias</v>
      </c>
      <c r="X711" s="81" t="str">
        <f t="shared" si="47"/>
        <v>12021</v>
      </c>
      <c r="AA711"/>
    </row>
    <row r="712" spans="1:27" x14ac:dyDescent="0.25">
      <c r="A712" s="57">
        <v>44255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-144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25">
      <c r="A713" s="57">
        <v>44255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68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25">
      <c r="A714" s="57">
        <v>44255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68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25">
      <c r="A715" s="57">
        <v>44255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68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25">
      <c r="A716" s="57">
        <v>44255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-205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25">
      <c r="A717" s="57">
        <v>44255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-266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25">
      <c r="A718" s="57">
        <v>44255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68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25">
      <c r="A719" s="57">
        <v>44255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-174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25">
      <c r="A720" s="57">
        <v>44255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68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25">
      <c r="A721" s="57">
        <v>44255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-21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25">
      <c r="A722" s="57">
        <v>44255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-236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25">
      <c r="A723" s="57">
        <v>44255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68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25">
      <c r="A724" s="57">
        <v>44255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68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25">
      <c r="A725" s="57">
        <v>44255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68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25">
      <c r="A726" s="57">
        <v>44255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-297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25">
      <c r="A727" s="57">
        <v>44255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-113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91 a 120 dias</v>
      </c>
      <c r="X727" s="81" t="str">
        <f t="shared" si="47"/>
        <v>112020</v>
      </c>
      <c r="AA727"/>
    </row>
    <row r="728" spans="1:27" x14ac:dyDescent="0.25">
      <c r="A728" s="57">
        <v>44255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-52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31 a 60 dias</v>
      </c>
      <c r="X728" s="81" t="str">
        <f t="shared" si="47"/>
        <v>12021</v>
      </c>
      <c r="AA728"/>
    </row>
    <row r="729" spans="1:27" x14ac:dyDescent="0.25">
      <c r="A729" s="57">
        <v>44255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-83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61 a 90 dias</v>
      </c>
      <c r="X729" s="81" t="str">
        <f t="shared" si="47"/>
        <v>122020</v>
      </c>
      <c r="AA729"/>
    </row>
    <row r="730" spans="1:27" x14ac:dyDescent="0.25">
      <c r="A730" s="57">
        <v>44255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68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25">
      <c r="A731" s="57">
        <v>44255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-297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25">
      <c r="A732" s="57">
        <v>44255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68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25">
      <c r="A733" s="57">
        <v>44255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-21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25">
      <c r="A734" s="57">
        <v>44255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-113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91 a 120 dias</v>
      </c>
      <c r="X734" s="81" t="str">
        <f t="shared" si="47"/>
        <v>112020</v>
      </c>
      <c r="AA734"/>
    </row>
    <row r="735" spans="1:27" x14ac:dyDescent="0.25">
      <c r="A735" s="57">
        <v>44255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-205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25">
      <c r="A736" s="57">
        <v>44255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-83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61 a 90 dias</v>
      </c>
      <c r="X736" s="81" t="str">
        <f t="shared" si="47"/>
        <v>12021</v>
      </c>
      <c r="AA736"/>
    </row>
    <row r="737" spans="1:27" x14ac:dyDescent="0.25">
      <c r="A737" s="57">
        <v>44255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7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25">
      <c r="A738" s="57">
        <v>44255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-21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25">
      <c r="A739" s="57">
        <v>44255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68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25">
      <c r="A740" s="57">
        <v>44255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-83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61 a 90 dias</v>
      </c>
      <c r="X740" s="81" t="str">
        <f t="shared" si="47"/>
        <v>12021</v>
      </c>
      <c r="AA740"/>
    </row>
    <row r="741" spans="1:27" x14ac:dyDescent="0.25">
      <c r="A741" s="57">
        <v>44255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-113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91 a 120 dias</v>
      </c>
      <c r="X741" s="81" t="str">
        <f t="shared" si="47"/>
        <v>112020</v>
      </c>
      <c r="AA741"/>
    </row>
    <row r="742" spans="1:27" x14ac:dyDescent="0.25">
      <c r="A742" s="57">
        <v>44255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-113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91 a 120 dias</v>
      </c>
      <c r="X742" s="81" t="str">
        <f t="shared" si="47"/>
        <v>12021</v>
      </c>
      <c r="AA742"/>
    </row>
    <row r="743" spans="1:27" x14ac:dyDescent="0.25">
      <c r="A743" s="57">
        <v>44255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7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25">
      <c r="A744" s="57">
        <v>44255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-144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25">
      <c r="A745" s="57">
        <v>44255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38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25">
      <c r="A746" s="57">
        <v>44255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-174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25">
      <c r="A747" s="57">
        <v>44255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-113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91 a 120 dias</v>
      </c>
      <c r="X747" s="81" t="str">
        <f t="shared" si="47"/>
        <v>112020</v>
      </c>
      <c r="AA747"/>
    </row>
    <row r="748" spans="1:27" x14ac:dyDescent="0.25">
      <c r="A748" s="57">
        <v>44255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-83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61 a 90 dias</v>
      </c>
      <c r="X748" s="81" t="str">
        <f t="shared" si="47"/>
        <v>122020</v>
      </c>
      <c r="AA748"/>
    </row>
    <row r="749" spans="1:27" x14ac:dyDescent="0.25">
      <c r="A749" s="57">
        <v>44255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68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25">
      <c r="A750" s="57">
        <v>44255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38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25">
      <c r="A751" s="57">
        <v>44255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7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25">
      <c r="A752" s="57">
        <v>44255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7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25">
      <c r="A753" s="57">
        <v>44255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-236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25">
      <c r="A754" s="57">
        <v>44255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7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25">
      <c r="A755" s="57">
        <v>44255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68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25">
      <c r="A756" s="57">
        <v>44255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68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25">
      <c r="A757" s="57">
        <v>44255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-174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25">
      <c r="A758" s="57">
        <v>44255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-21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25">
      <c r="A759" s="57">
        <v>44255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38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25">
      <c r="A760" s="57">
        <v>44255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-144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25">
      <c r="A761" s="57">
        <v>44255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-113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91 a 120 dias</v>
      </c>
      <c r="X761" s="81" t="str">
        <f t="shared" si="47"/>
        <v>112020</v>
      </c>
      <c r="AA761"/>
    </row>
    <row r="762" spans="1:27" x14ac:dyDescent="0.25">
      <c r="A762" s="57">
        <v>44255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68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25">
      <c r="A763" s="57">
        <v>44255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68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25">
      <c r="A764" s="57">
        <v>44255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-174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25">
      <c r="A765" s="57">
        <v>44255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-21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25">
      <c r="A766" s="57">
        <v>44255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-83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61 a 90 dias</v>
      </c>
      <c r="X766" s="81" t="str">
        <f t="shared" si="47"/>
        <v>12021</v>
      </c>
      <c r="AA766"/>
    </row>
    <row r="767" spans="1:27" x14ac:dyDescent="0.25">
      <c r="A767" s="57">
        <v>44255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-83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61 a 90 dias</v>
      </c>
      <c r="X767" s="81" t="str">
        <f t="shared" si="47"/>
        <v>12021</v>
      </c>
      <c r="AA767"/>
    </row>
    <row r="768" spans="1:27" x14ac:dyDescent="0.25">
      <c r="A768" s="57">
        <v>44255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-83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61 a 90 dias</v>
      </c>
      <c r="X768" s="81" t="str">
        <f t="shared" si="47"/>
        <v>12021</v>
      </c>
      <c r="AA768"/>
    </row>
    <row r="769" spans="1:27" x14ac:dyDescent="0.25">
      <c r="A769" s="57">
        <v>44255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68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25">
      <c r="A770" s="57">
        <v>44255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-174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25">
      <c r="A771" s="57">
        <v>44255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-83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61 a 90 dias</v>
      </c>
      <c r="X771" s="81" t="str">
        <f t="shared" ref="X771:X834" si="51">MONTH(U771)&amp;YEAR(U771)</f>
        <v>122020</v>
      </c>
      <c r="AA771"/>
    </row>
    <row r="772" spans="1:27" x14ac:dyDescent="0.25">
      <c r="A772" s="57">
        <v>44255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68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25">
      <c r="A773" s="57">
        <v>44255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38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25">
      <c r="A774" s="57">
        <v>44255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-236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25">
      <c r="A775" s="57">
        <v>44255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7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25">
      <c r="A776" s="57">
        <v>44255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7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25">
      <c r="A777" s="57">
        <v>44255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-21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25">
      <c r="A778" s="57">
        <v>44255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-83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61 a 90 dias</v>
      </c>
      <c r="X778" s="81" t="str">
        <f t="shared" si="51"/>
        <v>122020</v>
      </c>
      <c r="AA778"/>
    </row>
    <row r="779" spans="1:27" x14ac:dyDescent="0.25">
      <c r="A779" s="57">
        <v>44255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-83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61 a 90 dias</v>
      </c>
      <c r="X779" s="81" t="str">
        <f t="shared" si="51"/>
        <v>12021</v>
      </c>
      <c r="AA779"/>
    </row>
    <row r="780" spans="1:27" x14ac:dyDescent="0.25">
      <c r="A780" s="57">
        <v>44255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68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25">
      <c r="A781" s="57">
        <v>44255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-83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61 a 90 dias</v>
      </c>
      <c r="X781" s="81" t="str">
        <f t="shared" si="51"/>
        <v>12021</v>
      </c>
      <c r="AA781"/>
    </row>
    <row r="782" spans="1:27" x14ac:dyDescent="0.25">
      <c r="A782" s="57">
        <v>44255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-83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61 a 90 dias</v>
      </c>
      <c r="X782" s="81" t="str">
        <f t="shared" si="51"/>
        <v>12021</v>
      </c>
      <c r="AA782"/>
    </row>
    <row r="783" spans="1:27" x14ac:dyDescent="0.25">
      <c r="A783" s="57">
        <v>44255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-83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61 a 90 dias</v>
      </c>
      <c r="X783" s="81" t="str">
        <f t="shared" si="51"/>
        <v>122020</v>
      </c>
      <c r="AA783"/>
    </row>
    <row r="784" spans="1:27" x14ac:dyDescent="0.25">
      <c r="A784" s="57">
        <v>44255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-83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61 a 90 dias</v>
      </c>
      <c r="X784" s="81" t="str">
        <f t="shared" si="51"/>
        <v>12021</v>
      </c>
      <c r="AA784"/>
    </row>
    <row r="785" spans="1:27" x14ac:dyDescent="0.25">
      <c r="A785" s="57">
        <v>44255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68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25">
      <c r="A786" s="57">
        <v>44255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68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25">
      <c r="A787" s="57">
        <v>44255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7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25">
      <c r="A788" s="57">
        <v>44255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-113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91 a 120 dias</v>
      </c>
      <c r="X788" s="81" t="str">
        <f t="shared" si="51"/>
        <v>112020</v>
      </c>
      <c r="AA788"/>
    </row>
    <row r="789" spans="1:27" x14ac:dyDescent="0.25">
      <c r="A789" s="57">
        <v>44255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68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25">
      <c r="A790" s="57">
        <v>44255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-21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25">
      <c r="A791" s="57">
        <v>44255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-236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25">
      <c r="A792" s="57">
        <v>44255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-174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25">
      <c r="A793" s="57">
        <v>44255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-174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25">
      <c r="A794" s="57">
        <v>44255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-21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25">
      <c r="A795" s="57">
        <v>44255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68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25">
      <c r="A796" s="57">
        <v>44255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68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25">
      <c r="A797" s="57">
        <v>44255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-113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91 a 120 dias</v>
      </c>
      <c r="X797" s="81" t="str">
        <f t="shared" si="51"/>
        <v>112020</v>
      </c>
      <c r="AA797"/>
    </row>
    <row r="798" spans="1:27" x14ac:dyDescent="0.25">
      <c r="A798" s="57">
        <v>44255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-113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91 a 120 dias</v>
      </c>
      <c r="X798" s="81" t="str">
        <f t="shared" si="51"/>
        <v>112020</v>
      </c>
      <c r="AA798"/>
    </row>
    <row r="799" spans="1:27" x14ac:dyDescent="0.25">
      <c r="A799" s="57">
        <v>44255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38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25">
      <c r="A800" s="57">
        <v>44255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68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25">
      <c r="A801" s="57">
        <v>44255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-266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25">
      <c r="A802" s="57">
        <v>44255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68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25">
      <c r="A803" s="57">
        <v>44255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-113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91 a 120 dias</v>
      </c>
      <c r="X803" s="81" t="str">
        <f t="shared" si="51"/>
        <v>112020</v>
      </c>
      <c r="AA803"/>
    </row>
    <row r="804" spans="1:27" x14ac:dyDescent="0.25">
      <c r="A804" s="57">
        <v>44255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-205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25">
      <c r="A805" s="57">
        <v>44255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-83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61 a 90 dias</v>
      </c>
      <c r="X805" s="81" t="str">
        <f t="shared" si="51"/>
        <v>122020</v>
      </c>
      <c r="AA805"/>
    </row>
    <row r="806" spans="1:27" x14ac:dyDescent="0.25">
      <c r="A806" s="57">
        <v>44255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68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25">
      <c r="A807" s="57">
        <v>44255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-21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25">
      <c r="A808" s="57">
        <v>44255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-174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25">
      <c r="A809" s="57">
        <v>44255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-83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61 a 90 dias</v>
      </c>
      <c r="X809" s="81" t="str">
        <f t="shared" si="51"/>
        <v>12021</v>
      </c>
      <c r="AA809"/>
    </row>
    <row r="810" spans="1:27" x14ac:dyDescent="0.25">
      <c r="A810" s="57">
        <v>44255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-174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25">
      <c r="A811" s="57">
        <v>44255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-205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25">
      <c r="A812" s="57">
        <v>44255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-205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25">
      <c r="A813" s="57">
        <v>44255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-21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25">
      <c r="A814" s="57">
        <v>44255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68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25">
      <c r="A815" s="57">
        <v>44255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68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25">
      <c r="A816" s="57">
        <v>44255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68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25">
      <c r="A817" s="57">
        <v>44255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-83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61 a 90 dias</v>
      </c>
      <c r="X817" s="81" t="str">
        <f t="shared" si="51"/>
        <v>122020</v>
      </c>
      <c r="AA817"/>
    </row>
    <row r="818" spans="1:27" x14ac:dyDescent="0.25">
      <c r="A818" s="57">
        <v>44255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68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25">
      <c r="A819" s="57">
        <v>44255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7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25">
      <c r="A820" s="57">
        <v>44255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38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25">
      <c r="A821" s="57">
        <v>44255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-83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61 a 90 dias</v>
      </c>
      <c r="X821" s="81" t="str">
        <f t="shared" si="51"/>
        <v>122020</v>
      </c>
      <c r="AA821"/>
    </row>
    <row r="822" spans="1:27" x14ac:dyDescent="0.25">
      <c r="A822" s="57">
        <v>44255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68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25">
      <c r="A823" s="57">
        <v>44255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-174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25">
      <c r="A824" s="57">
        <v>44255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-236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25">
      <c r="A825" s="57">
        <v>44255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7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25">
      <c r="A826" s="57">
        <v>44255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-236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25">
      <c r="A827" s="57">
        <v>44255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-83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61 a 90 dias</v>
      </c>
      <c r="X827" s="81" t="str">
        <f t="shared" si="51"/>
        <v>122020</v>
      </c>
      <c r="AA827"/>
    </row>
    <row r="828" spans="1:27" x14ac:dyDescent="0.25">
      <c r="A828" s="57">
        <v>44255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68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25">
      <c r="A829" s="57">
        <v>44255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-205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25">
      <c r="A830" s="57">
        <v>44255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38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25">
      <c r="A831" s="57">
        <v>44255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68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25">
      <c r="A832" s="57">
        <v>44255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-236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25">
      <c r="A833" s="57">
        <v>44255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38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25">
      <c r="A834" s="57">
        <v>44255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68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25">
      <c r="A835" s="57">
        <v>44255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7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25">
      <c r="A836" s="57">
        <v>44255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-113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91 a 120 dias</v>
      </c>
      <c r="X836" s="81" t="str">
        <f t="shared" si="55"/>
        <v>112020</v>
      </c>
      <c r="AA836"/>
    </row>
    <row r="837" spans="1:27" x14ac:dyDescent="0.25">
      <c r="A837" s="57">
        <v>44255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68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25">
      <c r="A838" s="57">
        <v>44255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-205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25">
      <c r="A839" s="57">
        <v>44255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68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25">
      <c r="A840" s="57">
        <v>44255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-52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31 a 60 dias</v>
      </c>
      <c r="X840" s="81" t="str">
        <f t="shared" si="55"/>
        <v>12021</v>
      </c>
      <c r="AA840"/>
    </row>
    <row r="841" spans="1:27" x14ac:dyDescent="0.25">
      <c r="A841" s="57">
        <v>44255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-21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25">
      <c r="A842" s="57">
        <v>44255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-52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31 a 60 dias</v>
      </c>
      <c r="X842" s="81" t="str">
        <f t="shared" si="55"/>
        <v>12021</v>
      </c>
      <c r="AA842"/>
    </row>
    <row r="843" spans="1:27" x14ac:dyDescent="0.25">
      <c r="A843" s="57">
        <v>44255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99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25">
      <c r="A844" s="57">
        <v>44255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7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25">
      <c r="A845" s="57">
        <v>44255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-21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25">
      <c r="A846" s="57">
        <v>44255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-21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25">
      <c r="A847" s="57">
        <v>44255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-174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25">
      <c r="A848" s="57">
        <v>44255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68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25">
      <c r="A849" s="57">
        <v>44255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-83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61 a 90 dias</v>
      </c>
      <c r="X849" s="81" t="str">
        <f t="shared" si="55"/>
        <v>12021</v>
      </c>
      <c r="AA849"/>
    </row>
    <row r="850" spans="1:27" x14ac:dyDescent="0.25">
      <c r="A850" s="57">
        <v>44255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-174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25">
      <c r="A851" s="57">
        <v>44255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7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25">
      <c r="A852" s="57">
        <v>44255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-21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25">
      <c r="A853" s="57">
        <v>44255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-174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25">
      <c r="A854" s="57">
        <v>44255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-174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25">
      <c r="A855" s="57">
        <v>44255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-21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25">
      <c r="A856" s="57">
        <v>44255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7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25">
      <c r="A857" s="57">
        <v>44255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68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25">
      <c r="A858" s="57">
        <v>44255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-113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91 a 120 dias</v>
      </c>
      <c r="X858" s="81" t="str">
        <f t="shared" si="55"/>
        <v>112020</v>
      </c>
      <c r="AA858"/>
    </row>
    <row r="859" spans="1:27" x14ac:dyDescent="0.25">
      <c r="A859" s="57">
        <v>44255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68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25">
      <c r="A860" s="57">
        <v>44255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38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25">
      <c r="A861" s="57">
        <v>44255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68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25">
      <c r="A862" s="57">
        <v>44255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68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25">
      <c r="A863" s="57">
        <v>44255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7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25">
      <c r="A864" s="57">
        <v>44255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-21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25">
      <c r="A865" s="57">
        <v>44255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-83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61 a 90 dias</v>
      </c>
      <c r="X865" s="81" t="str">
        <f t="shared" si="55"/>
        <v>12021</v>
      </c>
      <c r="AA865"/>
    </row>
    <row r="866" spans="1:27" x14ac:dyDescent="0.25">
      <c r="A866" s="57">
        <v>44255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7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25">
      <c r="A867" s="57">
        <v>44255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38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25">
      <c r="A868" s="57">
        <v>44255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-21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25">
      <c r="A869" s="57">
        <v>44255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-113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91 a 120 dias</v>
      </c>
      <c r="X869" s="81" t="str">
        <f t="shared" si="55"/>
        <v>112020</v>
      </c>
      <c r="AA869"/>
    </row>
    <row r="870" spans="1:27" x14ac:dyDescent="0.25">
      <c r="A870" s="57">
        <v>44255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-21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25">
      <c r="A871" s="57">
        <v>44255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-52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31 a 60 dias</v>
      </c>
      <c r="X871" s="81" t="str">
        <f t="shared" si="55"/>
        <v>12021</v>
      </c>
      <c r="AA871"/>
    </row>
    <row r="872" spans="1:27" x14ac:dyDescent="0.25">
      <c r="A872" s="57">
        <v>44255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-205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25">
      <c r="A873" s="57">
        <v>44255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-21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25">
      <c r="A874" s="57">
        <v>44255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68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25">
      <c r="A875" s="57">
        <v>44255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38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25">
      <c r="A876" s="57">
        <v>44255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-113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91 a 120 dias</v>
      </c>
      <c r="X876" s="81" t="str">
        <f t="shared" si="55"/>
        <v>122020</v>
      </c>
      <c r="AA876"/>
    </row>
    <row r="877" spans="1:27" x14ac:dyDescent="0.25">
      <c r="A877" s="57">
        <v>44255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68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25">
      <c r="A878" s="57">
        <v>44255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-21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25">
      <c r="A879" s="57">
        <v>44255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38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25">
      <c r="A880" s="57">
        <v>44255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68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25">
      <c r="A881" s="57">
        <v>44255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-113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91 a 120 dias</v>
      </c>
      <c r="X881" s="81" t="str">
        <f t="shared" si="55"/>
        <v>12021</v>
      </c>
      <c r="AA881"/>
    </row>
    <row r="882" spans="1:27" x14ac:dyDescent="0.25">
      <c r="A882" s="57">
        <v>44255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-83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61 a 90 dias</v>
      </c>
      <c r="X882" s="81" t="str">
        <f t="shared" si="55"/>
        <v>12021</v>
      </c>
      <c r="AA882"/>
    </row>
    <row r="883" spans="1:27" x14ac:dyDescent="0.25">
      <c r="A883" s="57">
        <v>44255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-113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91 a 120 dias</v>
      </c>
      <c r="X883" s="81" t="str">
        <f t="shared" si="55"/>
        <v>112020</v>
      </c>
      <c r="AA883"/>
    </row>
    <row r="884" spans="1:27" x14ac:dyDescent="0.25">
      <c r="A884" s="57">
        <v>44255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68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25">
      <c r="A885" s="57">
        <v>44255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-113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91 a 120 dias</v>
      </c>
      <c r="X885" s="81" t="str">
        <f t="shared" si="55"/>
        <v>112020</v>
      </c>
      <c r="AA885"/>
    </row>
    <row r="886" spans="1:27" x14ac:dyDescent="0.25">
      <c r="A886" s="57">
        <v>44255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7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25">
      <c r="A887" s="57">
        <v>44255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-83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61 a 90 dias</v>
      </c>
      <c r="X887" s="81" t="str">
        <f t="shared" si="55"/>
        <v>122020</v>
      </c>
      <c r="AA887"/>
    </row>
    <row r="888" spans="1:27" x14ac:dyDescent="0.25">
      <c r="A888" s="57">
        <v>44255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-21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25">
      <c r="A889" s="57">
        <v>44255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7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25">
      <c r="A890" s="57">
        <v>44255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-52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31 a 60 dias</v>
      </c>
      <c r="X890" s="81" t="str">
        <f t="shared" si="55"/>
        <v>12021</v>
      </c>
      <c r="AA890"/>
    </row>
    <row r="891" spans="1:27" x14ac:dyDescent="0.25">
      <c r="A891" s="57">
        <v>44255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68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25">
      <c r="A892" s="57">
        <v>44255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7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25">
      <c r="A893" s="57">
        <v>44255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-236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25">
      <c r="A894" s="57">
        <v>44255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-174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25">
      <c r="A895" s="57">
        <v>44255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-174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25">
      <c r="A896" s="57">
        <v>44255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-174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25">
      <c r="A897" s="57">
        <v>44255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-52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31 a 60 dias</v>
      </c>
      <c r="X897" s="81" t="str">
        <f t="shared" si="55"/>
        <v>12021</v>
      </c>
      <c r="AA897"/>
    </row>
    <row r="898" spans="1:27" x14ac:dyDescent="0.25">
      <c r="A898" s="57">
        <v>44255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-83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61 a 90 dias</v>
      </c>
      <c r="X898" s="81" t="str">
        <f t="shared" si="55"/>
        <v>12021</v>
      </c>
      <c r="AA898"/>
    </row>
    <row r="899" spans="1:27" x14ac:dyDescent="0.25">
      <c r="A899" s="57">
        <v>44255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68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25">
      <c r="A900" s="57">
        <v>44255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68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25">
      <c r="A901" s="57">
        <v>44255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-83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61 a 90 dias</v>
      </c>
      <c r="X901" s="81" t="str">
        <f t="shared" si="59"/>
        <v>12021</v>
      </c>
      <c r="AA901"/>
    </row>
    <row r="902" spans="1:27" x14ac:dyDescent="0.25">
      <c r="A902" s="57">
        <v>44255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-21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25">
      <c r="A903" s="57">
        <v>44255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68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25">
      <c r="A904" s="57">
        <v>44255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-21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25">
      <c r="A905" s="57">
        <v>44255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-174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25">
      <c r="A906" s="57">
        <v>44255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-83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61 a 90 dias</v>
      </c>
      <c r="X906" s="81" t="str">
        <f t="shared" si="59"/>
        <v>122020</v>
      </c>
      <c r="AA906"/>
    </row>
    <row r="907" spans="1:27" x14ac:dyDescent="0.25">
      <c r="A907" s="57">
        <v>44255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68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25">
      <c r="A908" s="57">
        <v>44255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-83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61 a 90 dias</v>
      </c>
      <c r="X908" s="81" t="str">
        <f t="shared" si="59"/>
        <v>32021</v>
      </c>
      <c r="AA908"/>
    </row>
    <row r="909" spans="1:27" x14ac:dyDescent="0.25">
      <c r="A909" s="57">
        <v>44255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-205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25">
      <c r="A910" s="57">
        <v>44255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68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25">
      <c r="A911" s="57">
        <v>44255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68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25">
      <c r="A912" s="57">
        <v>44255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-83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61 a 90 dias</v>
      </c>
      <c r="X912" s="81" t="str">
        <f t="shared" si="59"/>
        <v>122020</v>
      </c>
      <c r="AA912"/>
    </row>
    <row r="913" spans="1:27" x14ac:dyDescent="0.25">
      <c r="A913" s="57">
        <v>44255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-52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31 a 60 dias</v>
      </c>
      <c r="X913" s="81" t="str">
        <f t="shared" si="59"/>
        <v>12021</v>
      </c>
      <c r="AA913"/>
    </row>
    <row r="914" spans="1:27" x14ac:dyDescent="0.25">
      <c r="A914" s="57">
        <v>44255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68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25">
      <c r="A915" s="57">
        <v>44255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-205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25">
      <c r="A916" s="57">
        <v>44255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68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25">
      <c r="A917" s="57">
        <v>44255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68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25">
      <c r="A918" s="57">
        <v>44255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-21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25">
      <c r="A919" s="57">
        <v>44255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-21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25">
      <c r="A920" s="57">
        <v>44255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68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25">
      <c r="A921" s="57">
        <v>44255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7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25">
      <c r="A922" s="57">
        <v>44255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68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25">
      <c r="A923" s="57">
        <v>44255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-205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25">
      <c r="A924" s="57">
        <v>44255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-236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25">
      <c r="A925" s="57">
        <v>44255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-174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25">
      <c r="A926" s="57">
        <v>44255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38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25">
      <c r="A927" s="57">
        <v>44255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-113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91 a 120 dias</v>
      </c>
      <c r="X927" s="81" t="str">
        <f t="shared" si="59"/>
        <v>112020</v>
      </c>
      <c r="AA927"/>
    </row>
    <row r="928" spans="1:27" x14ac:dyDescent="0.25">
      <c r="A928" s="57">
        <v>44255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-83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61 a 90 dias</v>
      </c>
      <c r="X928" s="81" t="str">
        <f t="shared" si="59"/>
        <v>12021</v>
      </c>
      <c r="AA928"/>
    </row>
    <row r="929" spans="1:27" x14ac:dyDescent="0.25">
      <c r="A929" s="57">
        <v>44255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-21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25">
      <c r="A930" s="57">
        <v>44255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-21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25">
      <c r="A931" s="57">
        <v>44255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-52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31 a 60 dias</v>
      </c>
      <c r="X931" s="81" t="str">
        <f t="shared" si="59"/>
        <v>12021</v>
      </c>
      <c r="AA931"/>
    </row>
    <row r="932" spans="1:27" x14ac:dyDescent="0.25">
      <c r="A932" s="57">
        <v>44255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-83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61 a 90 dias</v>
      </c>
      <c r="X932" s="81" t="str">
        <f t="shared" si="59"/>
        <v>122020</v>
      </c>
      <c r="AA932"/>
    </row>
    <row r="933" spans="1:27" x14ac:dyDescent="0.25">
      <c r="A933" s="57">
        <v>44255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-113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91 a 120 dias</v>
      </c>
      <c r="X933" s="81" t="str">
        <f t="shared" si="59"/>
        <v>112020</v>
      </c>
      <c r="AA933"/>
    </row>
    <row r="934" spans="1:27" x14ac:dyDescent="0.25">
      <c r="A934" s="57">
        <v>44255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7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25">
      <c r="A935" s="57">
        <v>44255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7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25">
      <c r="A936" s="57">
        <v>44255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-21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25">
      <c r="A937" s="57">
        <v>44255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-21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25">
      <c r="A938" s="57">
        <v>44255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7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25">
      <c r="A939" s="57">
        <v>44255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68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25">
      <c r="A940" s="57">
        <v>44255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-144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25">
      <c r="A941" s="57">
        <v>44255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-266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25">
      <c r="A942" s="57">
        <v>44255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-21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25">
      <c r="A943" s="57">
        <v>44255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-21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25">
      <c r="A944" s="57">
        <v>44255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68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25">
      <c r="A945" s="57">
        <v>44255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-236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25">
      <c r="A946" s="57">
        <v>44255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7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25">
      <c r="A947" s="57">
        <v>44255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-266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25">
      <c r="A948" s="57">
        <v>44255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68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25">
      <c r="A949" s="57">
        <v>44255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68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25">
      <c r="A950" s="57">
        <v>44255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-266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25">
      <c r="A951" s="57">
        <v>44255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-21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25">
      <c r="A952" s="57">
        <v>44255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-266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25">
      <c r="A953" s="57">
        <v>44255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7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25">
      <c r="A954" s="57">
        <v>44255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-21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25">
      <c r="A955" s="57">
        <v>44255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-83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61 a 90 dias</v>
      </c>
      <c r="X955" s="81" t="str">
        <f t="shared" si="59"/>
        <v>12021</v>
      </c>
      <c r="AA955"/>
    </row>
    <row r="956" spans="1:27" x14ac:dyDescent="0.25">
      <c r="A956" s="57">
        <v>44255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-205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25">
      <c r="A957" s="57">
        <v>44255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-83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61 a 90 dias</v>
      </c>
      <c r="X957" s="81" t="str">
        <f t="shared" si="59"/>
        <v>122020</v>
      </c>
      <c r="AA957"/>
    </row>
    <row r="958" spans="1:27" x14ac:dyDescent="0.25">
      <c r="A958" s="57">
        <v>44255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7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25">
      <c r="A959" s="57">
        <v>44255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-236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25">
      <c r="A960" s="57">
        <v>44255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-83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61 a 90 dias</v>
      </c>
      <c r="X960" s="81" t="str">
        <f t="shared" si="59"/>
        <v>12021</v>
      </c>
      <c r="AA960"/>
    </row>
    <row r="961" spans="1:27" x14ac:dyDescent="0.25">
      <c r="A961" s="57">
        <v>44255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7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25">
      <c r="A962" s="57">
        <v>44255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-174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25">
      <c r="A963" s="57">
        <v>44255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-113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91 a 120 dias</v>
      </c>
      <c r="X963" s="81" t="str">
        <f t="shared" ref="X963:X1026" si="63">MONTH(U963)&amp;YEAR(U963)</f>
        <v>122020</v>
      </c>
      <c r="AA963"/>
    </row>
    <row r="964" spans="1:27" x14ac:dyDescent="0.25">
      <c r="A964" s="57">
        <v>44255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68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25">
      <c r="A965" s="57">
        <v>44255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-174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25">
      <c r="A966" s="57">
        <v>44255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-113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91 a 120 dias</v>
      </c>
      <c r="X966" s="81" t="str">
        <f t="shared" si="63"/>
        <v>112020</v>
      </c>
      <c r="AA966"/>
    </row>
    <row r="967" spans="1:27" x14ac:dyDescent="0.25">
      <c r="A967" s="57">
        <v>44255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-21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25">
      <c r="A968" s="57">
        <v>44255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-21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25">
      <c r="A969" s="57">
        <v>44255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-21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25">
      <c r="A970" s="57">
        <v>44255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-21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25">
      <c r="A971" s="57">
        <v>44255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68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25">
      <c r="A972" s="57">
        <v>44255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-21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25">
      <c r="A973" s="57">
        <v>44255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38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25">
      <c r="A974" s="57">
        <v>44255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68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25">
      <c r="A975" s="57">
        <v>44255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-83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61 a 90 dias</v>
      </c>
      <c r="X975" s="81" t="str">
        <f t="shared" si="63"/>
        <v>12021</v>
      </c>
      <c r="AA975"/>
    </row>
    <row r="976" spans="1:27" x14ac:dyDescent="0.25">
      <c r="A976" s="57">
        <v>44255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-83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61 a 90 dias</v>
      </c>
      <c r="X976" s="81" t="str">
        <f t="shared" si="63"/>
        <v>122020</v>
      </c>
      <c r="AA976"/>
    </row>
    <row r="977" spans="1:27" x14ac:dyDescent="0.25">
      <c r="A977" s="57">
        <v>44255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-83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61 a 90 dias</v>
      </c>
      <c r="X977" s="81" t="str">
        <f t="shared" si="63"/>
        <v>122020</v>
      </c>
      <c r="AA977"/>
    </row>
    <row r="978" spans="1:27" x14ac:dyDescent="0.25">
      <c r="A978" s="57">
        <v>44255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68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25">
      <c r="A979" s="57">
        <v>44255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7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25">
      <c r="A980" s="57">
        <v>44255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7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25">
      <c r="A981" s="57">
        <v>44255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7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25">
      <c r="A982" s="57">
        <v>44255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-113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91 a 120 dias</v>
      </c>
      <c r="X982" s="81" t="str">
        <f t="shared" si="63"/>
        <v>112020</v>
      </c>
      <c r="AA982"/>
    </row>
    <row r="983" spans="1:27" x14ac:dyDescent="0.25">
      <c r="A983" s="57">
        <v>44255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-21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25">
      <c r="A984" s="57">
        <v>44255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68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25">
      <c r="A985" s="57">
        <v>44255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68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25">
      <c r="A986" s="57">
        <v>44255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-266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25">
      <c r="A987" s="57">
        <v>44255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-113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91 a 120 dias</v>
      </c>
      <c r="X987" s="81" t="str">
        <f t="shared" si="63"/>
        <v>112020</v>
      </c>
      <c r="AA987"/>
    </row>
    <row r="988" spans="1:27" x14ac:dyDescent="0.25">
      <c r="A988" s="57">
        <v>44255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-83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61 a 90 dias</v>
      </c>
      <c r="X988" s="81" t="str">
        <f t="shared" si="63"/>
        <v>122020</v>
      </c>
      <c r="AA988"/>
    </row>
    <row r="989" spans="1:27" x14ac:dyDescent="0.25">
      <c r="A989" s="57">
        <v>44255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-205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25">
      <c r="A990" s="57">
        <v>44255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68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25">
      <c r="A991" s="57">
        <v>44255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-144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25">
      <c r="A992" s="57">
        <v>44255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7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25">
      <c r="A993" s="57">
        <v>44255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-113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91 a 120 dias</v>
      </c>
      <c r="X993" s="81" t="str">
        <f t="shared" si="63"/>
        <v>112020</v>
      </c>
      <c r="AA993"/>
    </row>
    <row r="994" spans="1:27" x14ac:dyDescent="0.25">
      <c r="A994" s="57">
        <v>44255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7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25">
      <c r="A995" s="57">
        <v>44255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-21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25">
      <c r="A996" s="57">
        <v>44255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-83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61 a 90 dias</v>
      </c>
      <c r="X996" s="81" t="str">
        <f t="shared" si="63"/>
        <v>122020</v>
      </c>
      <c r="AA996"/>
    </row>
    <row r="997" spans="1:27" x14ac:dyDescent="0.25">
      <c r="A997" s="57">
        <v>44255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-236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25">
      <c r="A998" s="57">
        <v>44255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-205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25">
      <c r="A999" s="57">
        <v>44255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-236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25">
      <c r="A1000" s="57">
        <v>44255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-174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25">
      <c r="A1001" s="57">
        <v>44255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-83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61 a 90 dias</v>
      </c>
      <c r="X1001" s="81" t="str">
        <f t="shared" si="63"/>
        <v>122020</v>
      </c>
      <c r="AA1001"/>
    </row>
    <row r="1002" spans="1:27" x14ac:dyDescent="0.25">
      <c r="A1002" s="57">
        <v>44255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38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25">
      <c r="A1003" s="57">
        <v>44255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-21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25">
      <c r="A1004" s="57">
        <v>44255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-21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25">
      <c r="A1005" s="57">
        <v>44255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-83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61 a 90 dias</v>
      </c>
      <c r="X1005" s="81" t="str">
        <f t="shared" si="63"/>
        <v>122020</v>
      </c>
      <c r="AA1005"/>
    </row>
    <row r="1006" spans="1:27" x14ac:dyDescent="0.25">
      <c r="A1006" s="57">
        <v>44255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-83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61 a 90 dias</v>
      </c>
      <c r="X1006" s="81" t="str">
        <f t="shared" si="63"/>
        <v>12021</v>
      </c>
      <c r="AA1006"/>
    </row>
    <row r="1007" spans="1:27" x14ac:dyDescent="0.25">
      <c r="A1007" s="57">
        <v>44255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68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25">
      <c r="A1008" s="57">
        <v>44255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-21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25">
      <c r="A1009" s="57">
        <v>44255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7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25">
      <c r="A1010" s="57">
        <v>44255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-21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25">
      <c r="A1011" s="57">
        <v>44255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-21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25">
      <c r="A1012" s="57">
        <v>44255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-174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25">
      <c r="A1013" s="57">
        <v>44255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68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25">
      <c r="A1014" s="57">
        <v>44255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-113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91 a 120 dias</v>
      </c>
      <c r="X1014" s="81" t="str">
        <f t="shared" si="63"/>
        <v>122020</v>
      </c>
      <c r="AA1014"/>
    </row>
    <row r="1015" spans="1:27" x14ac:dyDescent="0.25">
      <c r="A1015" s="57">
        <v>44255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-236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25">
      <c r="A1016" s="57">
        <v>44255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7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25">
      <c r="A1017" s="57">
        <v>44255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68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25">
      <c r="A1018" s="57">
        <v>44255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7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25">
      <c r="A1019" s="57">
        <v>44255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-113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91 a 120 dias</v>
      </c>
      <c r="X1019" s="81" t="str">
        <f t="shared" si="63"/>
        <v>112020</v>
      </c>
      <c r="AA1019"/>
    </row>
    <row r="1020" spans="1:27" x14ac:dyDescent="0.25">
      <c r="A1020" s="57">
        <v>44255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7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25">
      <c r="A1021" s="57">
        <v>44255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-205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25">
      <c r="A1022" s="57">
        <v>44255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-21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25">
      <c r="A1023" s="57">
        <v>44255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7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25">
      <c r="A1024" s="57">
        <v>44255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-113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91 a 120 dias</v>
      </c>
      <c r="X1024" s="81" t="str">
        <f t="shared" si="63"/>
        <v>112020</v>
      </c>
      <c r="AA1024"/>
    </row>
    <row r="1025" spans="1:27" x14ac:dyDescent="0.25">
      <c r="A1025" s="57">
        <v>44255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-113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91 a 120 dias</v>
      </c>
      <c r="X1025" s="81" t="str">
        <f t="shared" si="63"/>
        <v>112020</v>
      </c>
      <c r="AA1025"/>
    </row>
    <row r="1026" spans="1:27" x14ac:dyDescent="0.25">
      <c r="A1026" s="57">
        <v>44255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-236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25">
      <c r="A1027" s="57">
        <v>44255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-83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61 a 90 dias</v>
      </c>
      <c r="X1027" s="81" t="str">
        <f t="shared" ref="X1027:X1090" si="67">MONTH(U1027)&amp;YEAR(U1027)</f>
        <v>122020</v>
      </c>
      <c r="AA1027"/>
    </row>
    <row r="1028" spans="1:27" x14ac:dyDescent="0.25">
      <c r="A1028" s="57">
        <v>44255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68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25">
      <c r="A1029" s="57">
        <v>44255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-83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61 a 90 dias</v>
      </c>
      <c r="X1029" s="81" t="str">
        <f t="shared" si="67"/>
        <v>122020</v>
      </c>
      <c r="AA1029"/>
    </row>
    <row r="1030" spans="1:27" x14ac:dyDescent="0.25">
      <c r="A1030" s="57">
        <v>44255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68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25">
      <c r="A1031" s="57">
        <v>44255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7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25">
      <c r="A1032" s="57">
        <v>44255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-174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25">
      <c r="A1033" s="57">
        <v>44255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-52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31 a 60 dias</v>
      </c>
      <c r="X1033" s="81" t="str">
        <f t="shared" si="67"/>
        <v>12021</v>
      </c>
      <c r="AA1033"/>
    </row>
    <row r="1034" spans="1:27" x14ac:dyDescent="0.25">
      <c r="A1034" s="57">
        <v>44255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-205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25">
      <c r="A1035" s="57">
        <v>44255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-52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31 a 60 dias</v>
      </c>
      <c r="X1035" s="81" t="str">
        <f t="shared" si="67"/>
        <v>12021</v>
      </c>
      <c r="AA1035"/>
    </row>
    <row r="1036" spans="1:27" x14ac:dyDescent="0.25">
      <c r="A1036" s="57">
        <v>44255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-52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31 a 60 dias</v>
      </c>
      <c r="X1036" s="81" t="str">
        <f t="shared" si="67"/>
        <v>12021</v>
      </c>
      <c r="AA1036"/>
    </row>
    <row r="1037" spans="1:27" x14ac:dyDescent="0.25">
      <c r="A1037" s="57">
        <v>44255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-174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25">
      <c r="A1038" s="57">
        <v>44255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-113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91 a 120 dias</v>
      </c>
      <c r="X1038" s="81" t="str">
        <f t="shared" si="67"/>
        <v>112020</v>
      </c>
      <c r="AA1038"/>
    </row>
    <row r="1039" spans="1:27" x14ac:dyDescent="0.25">
      <c r="A1039" s="57">
        <v>44255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7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25">
      <c r="A1040" s="57">
        <v>44255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68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25">
      <c r="A1041" s="57">
        <v>44255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-21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25">
      <c r="A1042" s="57">
        <v>44255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-83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61 a 90 dias</v>
      </c>
      <c r="X1042" s="81" t="str">
        <f t="shared" si="67"/>
        <v>122020</v>
      </c>
      <c r="AA1042"/>
    </row>
    <row r="1043" spans="1:27" x14ac:dyDescent="0.25">
      <c r="A1043" s="57">
        <v>44255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-236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25">
      <c r="A1044" s="57">
        <v>44255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-21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25">
      <c r="A1045" s="57">
        <v>44255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68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25">
      <c r="A1046" s="57">
        <v>44255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-52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31 a 60 dias</v>
      </c>
      <c r="X1046" s="81" t="str">
        <f t="shared" si="67"/>
        <v>12021</v>
      </c>
      <c r="AA1046"/>
    </row>
    <row r="1047" spans="1:27" x14ac:dyDescent="0.25">
      <c r="A1047" s="57">
        <v>44255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-83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61 a 90 dias</v>
      </c>
      <c r="X1047" s="81" t="str">
        <f t="shared" si="67"/>
        <v>12021</v>
      </c>
      <c r="AA1047"/>
    </row>
    <row r="1048" spans="1:27" x14ac:dyDescent="0.25">
      <c r="A1048" s="57">
        <v>44255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-174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25">
      <c r="A1049" s="57">
        <v>44255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7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25">
      <c r="A1050" s="57">
        <v>44255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-266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25">
      <c r="A1051" s="57">
        <v>44255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-21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25">
      <c r="A1052" s="57">
        <v>44255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7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25">
      <c r="A1053" s="57">
        <v>44255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68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25">
      <c r="A1054" s="57">
        <v>44255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68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25">
      <c r="A1055" s="57">
        <v>44255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7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25">
      <c r="A1056" s="57">
        <v>44255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-21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25">
      <c r="A1057" s="57">
        <v>44255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7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25">
      <c r="A1058" s="57">
        <v>44255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-83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61 a 90 dias</v>
      </c>
      <c r="X1058" s="81" t="str">
        <f t="shared" si="67"/>
        <v>122020</v>
      </c>
      <c r="AA1058"/>
    </row>
    <row r="1059" spans="1:27" x14ac:dyDescent="0.25">
      <c r="A1059" s="57">
        <v>44255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-113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91 a 120 dias</v>
      </c>
      <c r="X1059" s="81" t="str">
        <f t="shared" si="67"/>
        <v>112020</v>
      </c>
      <c r="AA1059"/>
    </row>
    <row r="1060" spans="1:27" x14ac:dyDescent="0.25">
      <c r="A1060" s="57">
        <v>44255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-83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61 a 90 dias</v>
      </c>
      <c r="X1060" s="81" t="str">
        <f t="shared" si="67"/>
        <v>12021</v>
      </c>
      <c r="AA1060"/>
    </row>
    <row r="1061" spans="1:27" x14ac:dyDescent="0.25">
      <c r="A1061" s="57">
        <v>44255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-236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25">
      <c r="A1062" s="57">
        <v>44255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-83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61 a 90 dias</v>
      </c>
      <c r="X1062" s="81" t="str">
        <f t="shared" si="67"/>
        <v>12021</v>
      </c>
      <c r="AA1062"/>
    </row>
    <row r="1063" spans="1:27" x14ac:dyDescent="0.25">
      <c r="A1063" s="57">
        <v>44255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38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25">
      <c r="A1064" s="57">
        <v>44255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-83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61 a 90 dias</v>
      </c>
      <c r="X1064" s="81" t="str">
        <f t="shared" si="67"/>
        <v>122020</v>
      </c>
      <c r="AA1064"/>
    </row>
    <row r="1065" spans="1:27" x14ac:dyDescent="0.25">
      <c r="A1065" s="57">
        <v>44255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7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25">
      <c r="A1066" s="57">
        <v>44255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-113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91 a 120 dias</v>
      </c>
      <c r="X1066" s="81" t="str">
        <f t="shared" si="67"/>
        <v>112020</v>
      </c>
      <c r="AA1066"/>
    </row>
    <row r="1067" spans="1:27" x14ac:dyDescent="0.25">
      <c r="A1067" s="57">
        <v>44255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7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25">
      <c r="A1068" s="57">
        <v>44255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-21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25">
      <c r="A1069" s="57">
        <v>44255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-83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61 a 90 dias</v>
      </c>
      <c r="X1069" s="81" t="str">
        <f t="shared" si="67"/>
        <v>122020</v>
      </c>
      <c r="AA1069"/>
    </row>
    <row r="1070" spans="1:27" x14ac:dyDescent="0.25">
      <c r="A1070" s="57">
        <v>44255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-83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61 a 90 dias</v>
      </c>
      <c r="X1070" s="81" t="str">
        <f t="shared" si="67"/>
        <v>122020</v>
      </c>
      <c r="AA1070"/>
    </row>
    <row r="1071" spans="1:27" x14ac:dyDescent="0.25">
      <c r="A1071" s="57">
        <v>44255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-21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25">
      <c r="A1072" s="57">
        <v>44255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-21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25">
      <c r="A1073" s="57">
        <v>44255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-144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25">
      <c r="A1074" s="57">
        <v>44255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68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25">
      <c r="A1075" s="57">
        <v>44255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-83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61 a 90 dias</v>
      </c>
      <c r="X1075" s="81" t="str">
        <f t="shared" si="67"/>
        <v>122020</v>
      </c>
      <c r="AA1075"/>
    </row>
    <row r="1076" spans="1:27" x14ac:dyDescent="0.25">
      <c r="A1076" s="57">
        <v>44255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-21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25">
      <c r="A1077" s="57">
        <v>44255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-21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25">
      <c r="A1078" s="57">
        <v>44255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-113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91 a 120 dias</v>
      </c>
      <c r="X1078" s="81" t="str">
        <f t="shared" si="67"/>
        <v>112020</v>
      </c>
      <c r="AA1078"/>
    </row>
    <row r="1079" spans="1:27" x14ac:dyDescent="0.25">
      <c r="A1079" s="57">
        <v>44255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-21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25">
      <c r="A1080" s="57">
        <v>44255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68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25">
      <c r="A1081" s="57">
        <v>44255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-21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25">
      <c r="A1082" s="57">
        <v>44255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-113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91 a 120 dias</v>
      </c>
      <c r="X1082" s="81" t="str">
        <f t="shared" si="67"/>
        <v>112020</v>
      </c>
      <c r="AA1082"/>
    </row>
    <row r="1083" spans="1:27" x14ac:dyDescent="0.25">
      <c r="A1083" s="57">
        <v>44255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-83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61 a 90 dias</v>
      </c>
      <c r="X1083" s="81" t="str">
        <f t="shared" si="67"/>
        <v>12021</v>
      </c>
      <c r="AA1083"/>
    </row>
    <row r="1084" spans="1:27" x14ac:dyDescent="0.25">
      <c r="A1084" s="57">
        <v>44255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-327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25">
      <c r="A1085" s="57">
        <v>44255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-205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25">
      <c r="A1086" s="57">
        <v>44255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-83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61 a 90 dias</v>
      </c>
      <c r="X1086" s="81" t="str">
        <f t="shared" si="67"/>
        <v>12021</v>
      </c>
      <c r="AA1086"/>
    </row>
    <row r="1087" spans="1:27" x14ac:dyDescent="0.25">
      <c r="A1087" s="57">
        <v>44255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-174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25">
      <c r="A1088" s="57">
        <v>44255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-21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25">
      <c r="A1089" s="57">
        <v>44255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7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25">
      <c r="A1090" s="57">
        <v>44255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-205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25">
      <c r="A1091" s="57">
        <v>44255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-83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61 a 90 dias</v>
      </c>
      <c r="X1091" s="81" t="str">
        <f t="shared" ref="X1091:X1117" si="71">MONTH(U1091)&amp;YEAR(U1091)</f>
        <v>122020</v>
      </c>
      <c r="AA1091"/>
    </row>
    <row r="1092" spans="1:27" x14ac:dyDescent="0.25">
      <c r="A1092" s="57">
        <v>44255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68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25">
      <c r="A1093" s="57">
        <v>44255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68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25">
      <c r="A1094" s="57">
        <v>44255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7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25">
      <c r="A1095" s="57">
        <v>44255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-21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25">
      <c r="A1096" s="57">
        <v>44255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-21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25">
      <c r="A1097" s="57">
        <v>44255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7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25">
      <c r="A1098" s="57">
        <v>44255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7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25">
      <c r="A1099" s="57">
        <v>44255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-21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25">
      <c r="A1100" s="57">
        <v>44255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-205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25">
      <c r="A1101" s="57">
        <v>44255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68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25">
      <c r="A1102" s="57">
        <v>44255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68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25">
      <c r="A1103" s="57">
        <v>44255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-205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25">
      <c r="A1104" s="57">
        <v>44255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7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25">
      <c r="A1105" s="57">
        <v>44255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-205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25">
      <c r="A1106" s="57">
        <v>44255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-83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61 a 90 dias</v>
      </c>
      <c r="X1106" s="81" t="str">
        <f t="shared" si="71"/>
        <v>42021</v>
      </c>
      <c r="AA1106"/>
    </row>
    <row r="1107" spans="1:27" x14ac:dyDescent="0.25">
      <c r="A1107" s="57">
        <v>44255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-21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25">
      <c r="A1108" s="57">
        <v>44255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-83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61 a 90 dias</v>
      </c>
      <c r="X1108" s="81" t="str">
        <f t="shared" si="71"/>
        <v>122020</v>
      </c>
      <c r="AA1108"/>
    </row>
    <row r="1109" spans="1:27" x14ac:dyDescent="0.25">
      <c r="A1109" s="57">
        <v>44255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-21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25">
      <c r="A1110" s="57">
        <v>44255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-21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25">
      <c r="A1111" s="57">
        <v>44255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68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25">
      <c r="A1112" s="57">
        <v>44255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68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25">
      <c r="A1113" s="57">
        <v>44255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38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25">
      <c r="A1114" s="57">
        <v>44255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-52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31 a 60 dias</v>
      </c>
      <c r="X1114" s="81" t="str">
        <f t="shared" si="71"/>
        <v>12021</v>
      </c>
      <c r="AA1114"/>
    </row>
    <row r="1115" spans="1:27" x14ac:dyDescent="0.25">
      <c r="A1115" s="57">
        <v>44255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-21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25">
      <c r="A1116" s="57">
        <v>44255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-52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31 a 60 dias</v>
      </c>
      <c r="X1116" s="81" t="str">
        <f t="shared" si="71"/>
        <v>12021</v>
      </c>
      <c r="AA1116"/>
    </row>
    <row r="1117" spans="1:27" x14ac:dyDescent="0.25">
      <c r="A1117" s="57">
        <v>44255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-52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31 a 60 dias</v>
      </c>
      <c r="X1117" s="81" t="str">
        <f t="shared" si="71"/>
        <v>12021</v>
      </c>
      <c r="AA1117"/>
    </row>
    <row r="1118" spans="1:27" x14ac:dyDescent="0.25">
      <c r="AA1118"/>
    </row>
    <row r="1119" spans="1:27" x14ac:dyDescent="0.25">
      <c r="AA1119"/>
    </row>
    <row r="1120" spans="1:27" x14ac:dyDescent="0.25">
      <c r="AA1120"/>
    </row>
    <row r="1121" spans="27:27" x14ac:dyDescent="0.25">
      <c r="AA1121"/>
    </row>
    <row r="1122" spans="27:27" x14ac:dyDescent="0.25">
      <c r="AA1122"/>
    </row>
    <row r="1123" spans="27:27" x14ac:dyDescent="0.25">
      <c r="AA1123"/>
    </row>
    <row r="1124" spans="27:27" x14ac:dyDescent="0.25">
      <c r="AA1124"/>
    </row>
    <row r="1125" spans="27:27" x14ac:dyDescent="0.25">
      <c r="AA1125"/>
    </row>
    <row r="1126" spans="27:27" x14ac:dyDescent="0.25">
      <c r="AA1126"/>
    </row>
    <row r="1127" spans="27:27" x14ac:dyDescent="0.25">
      <c r="AA1127"/>
    </row>
    <row r="1128" spans="27:27" x14ac:dyDescent="0.25">
      <c r="AA1128"/>
    </row>
    <row r="1129" spans="27:27" x14ac:dyDescent="0.25">
      <c r="AA1129"/>
    </row>
    <row r="1130" spans="27:27" x14ac:dyDescent="0.25">
      <c r="AA1130"/>
    </row>
    <row r="1131" spans="27:27" x14ac:dyDescent="0.25">
      <c r="AA1131"/>
    </row>
    <row r="1132" spans="27:27" x14ac:dyDescent="0.25">
      <c r="AA1132"/>
    </row>
    <row r="1133" spans="27:27" x14ac:dyDescent="0.25">
      <c r="AA1133"/>
    </row>
    <row r="1134" spans="27:27" x14ac:dyDescent="0.25">
      <c r="AA1134"/>
    </row>
    <row r="1135" spans="27:27" x14ac:dyDescent="0.25">
      <c r="AA1135"/>
    </row>
    <row r="1136" spans="27:27" x14ac:dyDescent="0.25">
      <c r="AA1136"/>
    </row>
    <row r="1137" spans="27:27" x14ac:dyDescent="0.25">
      <c r="AA1137"/>
    </row>
    <row r="1138" spans="27:27" x14ac:dyDescent="0.25">
      <c r="AA1138"/>
    </row>
    <row r="1139" spans="27:27" x14ac:dyDescent="0.25">
      <c r="AA1139"/>
    </row>
    <row r="1140" spans="27:27" x14ac:dyDescent="0.25">
      <c r="AA1140"/>
    </row>
    <row r="1141" spans="27:27" x14ac:dyDescent="0.25">
      <c r="AA1141"/>
    </row>
    <row r="1142" spans="27:27" x14ac:dyDescent="0.25">
      <c r="AA1142"/>
    </row>
    <row r="1143" spans="27:27" x14ac:dyDescent="0.25">
      <c r="AA1143"/>
    </row>
    <row r="1144" spans="27:27" x14ac:dyDescent="0.25">
      <c r="AA1144"/>
    </row>
    <row r="1145" spans="27:27" x14ac:dyDescent="0.25">
      <c r="AA1145"/>
    </row>
    <row r="1146" spans="27:27" x14ac:dyDescent="0.25">
      <c r="AA1146"/>
    </row>
    <row r="1147" spans="27:27" x14ac:dyDescent="0.25">
      <c r="AA1147"/>
    </row>
    <row r="1148" spans="27:27" x14ac:dyDescent="0.25">
      <c r="AA1148"/>
    </row>
    <row r="1149" spans="27:27" x14ac:dyDescent="0.25">
      <c r="AA1149"/>
    </row>
    <row r="1150" spans="27:27" x14ac:dyDescent="0.25">
      <c r="AA1150"/>
    </row>
    <row r="1151" spans="27:27" x14ac:dyDescent="0.25">
      <c r="AA1151"/>
    </row>
    <row r="1152" spans="27:27" x14ac:dyDescent="0.25">
      <c r="AA1152"/>
    </row>
    <row r="1153" spans="27:27" x14ac:dyDescent="0.25">
      <c r="AA1153"/>
    </row>
    <row r="1154" spans="27:27" x14ac:dyDescent="0.25">
      <c r="AA1154"/>
    </row>
    <row r="1155" spans="27:27" x14ac:dyDescent="0.25">
      <c r="AA1155"/>
    </row>
    <row r="1156" spans="27:27" x14ac:dyDescent="0.25">
      <c r="AA1156"/>
    </row>
    <row r="1157" spans="27:27" x14ac:dyDescent="0.25">
      <c r="AA1157"/>
    </row>
    <row r="1158" spans="27:27" x14ac:dyDescent="0.25">
      <c r="AA1158"/>
    </row>
    <row r="1159" spans="27:27" x14ac:dyDescent="0.25">
      <c r="AA1159"/>
    </row>
    <row r="1160" spans="27:27" x14ac:dyDescent="0.25">
      <c r="AA1160"/>
    </row>
    <row r="1161" spans="27:27" x14ac:dyDescent="0.25">
      <c r="AA1161"/>
    </row>
    <row r="1162" spans="27:27" x14ac:dyDescent="0.25">
      <c r="AA1162"/>
    </row>
    <row r="1163" spans="27:27" x14ac:dyDescent="0.25">
      <c r="AA1163"/>
    </row>
    <row r="1164" spans="27:27" x14ac:dyDescent="0.25">
      <c r="AA1164"/>
    </row>
    <row r="1165" spans="27:27" x14ac:dyDescent="0.25">
      <c r="AA1165"/>
    </row>
    <row r="1166" spans="27:27" x14ac:dyDescent="0.25">
      <c r="AA1166"/>
    </row>
    <row r="1167" spans="27:27" x14ac:dyDescent="0.25">
      <c r="AA1167"/>
    </row>
    <row r="1168" spans="27:27" x14ac:dyDescent="0.25">
      <c r="AA1168"/>
    </row>
    <row r="1169" spans="27:27" x14ac:dyDescent="0.25">
      <c r="AA1169"/>
    </row>
    <row r="1170" spans="27:27" x14ac:dyDescent="0.25">
      <c r="AA1170"/>
    </row>
    <row r="1171" spans="27:27" x14ac:dyDescent="0.25">
      <c r="AA1171"/>
    </row>
    <row r="1172" spans="27:27" x14ac:dyDescent="0.25">
      <c r="AA1172"/>
    </row>
    <row r="1173" spans="27:27" x14ac:dyDescent="0.25">
      <c r="AA1173"/>
    </row>
    <row r="1174" spans="27:27" x14ac:dyDescent="0.25">
      <c r="AA1174"/>
    </row>
    <row r="1175" spans="27:27" x14ac:dyDescent="0.25">
      <c r="AA1175"/>
    </row>
    <row r="1176" spans="27:27" x14ac:dyDescent="0.25">
      <c r="AA1176"/>
    </row>
    <row r="1177" spans="27:27" x14ac:dyDescent="0.25">
      <c r="AA1177"/>
    </row>
    <row r="1178" spans="27:27" x14ac:dyDescent="0.25">
      <c r="AA1178"/>
    </row>
    <row r="1179" spans="27:27" x14ac:dyDescent="0.25">
      <c r="AA1179"/>
    </row>
    <row r="1180" spans="27:27" x14ac:dyDescent="0.25">
      <c r="AA1180"/>
    </row>
    <row r="1181" spans="27:27" x14ac:dyDescent="0.25">
      <c r="AA1181"/>
    </row>
    <row r="1182" spans="27:27" x14ac:dyDescent="0.25">
      <c r="AA1182"/>
    </row>
    <row r="1183" spans="27:27" x14ac:dyDescent="0.25">
      <c r="AA1183"/>
    </row>
    <row r="1184" spans="27:27" x14ac:dyDescent="0.25">
      <c r="AA1184"/>
    </row>
    <row r="1185" spans="27:27" x14ac:dyDescent="0.25">
      <c r="AA1185"/>
    </row>
    <row r="1186" spans="27:27" x14ac:dyDescent="0.25">
      <c r="AA1186"/>
    </row>
    <row r="1187" spans="27:27" x14ac:dyDescent="0.25">
      <c r="AA1187"/>
    </row>
    <row r="1188" spans="27:27" x14ac:dyDescent="0.2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26" width="8.7109375" style="8"/>
    <col min="27" max="27" width="19.7109375" style="8" bestFit="1" customWidth="1"/>
    <col min="28" max="28" width="23.85546875" style="3" bestFit="1" customWidth="1"/>
    <col min="29" max="16384" width="8.7109375" style="8"/>
  </cols>
  <sheetData>
    <row r="1" spans="1:29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25">
      <c r="A2" s="57">
        <v>44286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-175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25">
      <c r="A3" s="57">
        <v>44286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-358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25">
      <c r="A4" s="57">
        <v>44286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-144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3"/>
        <v>112020</v>
      </c>
      <c r="Z4"/>
      <c r="AA4" s="8" t="s">
        <v>186</v>
      </c>
      <c r="AB4" s="5">
        <v>421514.01</v>
      </c>
      <c r="AC4"/>
    </row>
    <row r="5" spans="1:29" x14ac:dyDescent="0.25">
      <c r="A5" s="57">
        <v>44286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-267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137913.46</v>
      </c>
      <c r="AC5"/>
    </row>
    <row r="6" spans="1:29" x14ac:dyDescent="0.25">
      <c r="A6" s="57">
        <v>44286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-267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122023.94</v>
      </c>
      <c r="AC6"/>
    </row>
    <row r="7" spans="1:29" x14ac:dyDescent="0.25">
      <c r="A7" s="57">
        <v>44286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-358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25">
      <c r="A8" s="57">
        <v>44286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-418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93050.959999999992</v>
      </c>
      <c r="AC8"/>
    </row>
    <row r="9" spans="1:29" x14ac:dyDescent="0.25">
      <c r="A9" s="57">
        <v>44286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-449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281296.31</v>
      </c>
      <c r="AC9"/>
    </row>
    <row r="10" spans="1:29" x14ac:dyDescent="0.25">
      <c r="A10" s="57">
        <v>44286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-236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7" t="s">
        <v>2</v>
      </c>
      <c r="AB10" s="88">
        <v>4090.38</v>
      </c>
      <c r="AC10"/>
    </row>
    <row r="11" spans="1:29" x14ac:dyDescent="0.25">
      <c r="A11" s="57">
        <v>44286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-328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92</v>
      </c>
      <c r="AB11" s="5">
        <v>4083.3199999999997</v>
      </c>
      <c r="AC11"/>
    </row>
    <row r="12" spans="1:29" x14ac:dyDescent="0.25">
      <c r="A12" s="57">
        <v>44286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-449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6" t="s">
        <v>93</v>
      </c>
      <c r="AB12" s="5">
        <v>273122.61</v>
      </c>
      <c r="AC12"/>
    </row>
    <row r="13" spans="1:29" x14ac:dyDescent="0.25">
      <c r="A13" s="57">
        <v>44286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-328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" t="s">
        <v>187</v>
      </c>
      <c r="AB13" s="5">
        <v>49291.37999999999</v>
      </c>
      <c r="AC13"/>
    </row>
    <row r="14" spans="1:29" x14ac:dyDescent="0.25">
      <c r="A14" s="57">
        <v>44286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-175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2</v>
      </c>
      <c r="AB14" s="88">
        <v>21750.6</v>
      </c>
      <c r="AC14"/>
    </row>
    <row r="15" spans="1:29" x14ac:dyDescent="0.25">
      <c r="A15" s="57">
        <v>44286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-83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61 a 90 dias</v>
      </c>
      <c r="X15" s="81" t="str">
        <f t="shared" si="3"/>
        <v>12021</v>
      </c>
      <c r="Z15"/>
      <c r="AA15" s="87" t="s">
        <v>3</v>
      </c>
      <c r="AB15" s="88">
        <v>13190.77</v>
      </c>
      <c r="AC15"/>
    </row>
    <row r="16" spans="1:29" x14ac:dyDescent="0.25">
      <c r="A16" s="57">
        <v>44286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-389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6" t="s">
        <v>92</v>
      </c>
      <c r="AB16" s="5">
        <v>14350.009999999998</v>
      </c>
      <c r="AC16"/>
    </row>
    <row r="17" spans="1:29" x14ac:dyDescent="0.25">
      <c r="A17" s="57">
        <v>44286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-358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" t="s">
        <v>188</v>
      </c>
      <c r="AB17" s="5">
        <v>605095.28000000014</v>
      </c>
      <c r="AC17"/>
    </row>
    <row r="18" spans="1:29" x14ac:dyDescent="0.25">
      <c r="A18" s="57">
        <v>44286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-389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2</v>
      </c>
      <c r="AB18" s="88">
        <v>15352.330000000002</v>
      </c>
      <c r="AC18"/>
    </row>
    <row r="19" spans="1:29" x14ac:dyDescent="0.25">
      <c r="A19" s="57">
        <v>44286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-418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7" t="s">
        <v>3</v>
      </c>
      <c r="AB19" s="88">
        <v>31982.18</v>
      </c>
      <c r="AC19"/>
    </row>
    <row r="20" spans="1:29" x14ac:dyDescent="0.25">
      <c r="A20" s="57">
        <v>44286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37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4</v>
      </c>
      <c r="AB20" s="88">
        <v>5280.45</v>
      </c>
    </row>
    <row r="21" spans="1:29" x14ac:dyDescent="0.25">
      <c r="A21" s="57">
        <v>44286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-205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6" t="s">
        <v>92</v>
      </c>
      <c r="AB21" s="5">
        <v>72260.33</v>
      </c>
    </row>
    <row r="22" spans="1:29" x14ac:dyDescent="0.25">
      <c r="A22" s="57">
        <v>44286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37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93</v>
      </c>
      <c r="AB22" s="5">
        <v>480219.99000000011</v>
      </c>
    </row>
    <row r="23" spans="1:29" x14ac:dyDescent="0.25">
      <c r="A23" s="57">
        <v>44286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-389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" t="s">
        <v>199</v>
      </c>
      <c r="AB23" s="5">
        <v>699509.44999999984</v>
      </c>
    </row>
    <row r="24" spans="1:29" x14ac:dyDescent="0.25">
      <c r="A24" s="57">
        <v>44286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37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2</v>
      </c>
      <c r="AB24" s="88">
        <v>19591.09</v>
      </c>
    </row>
    <row r="25" spans="1:29" x14ac:dyDescent="0.25">
      <c r="A25" s="57">
        <v>44286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-114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91 a 120 dias</v>
      </c>
      <c r="X25" s="81" t="str">
        <f t="shared" si="3"/>
        <v>12021</v>
      </c>
      <c r="AA25" s="87" t="s">
        <v>3</v>
      </c>
      <c r="AB25" s="88">
        <v>11752</v>
      </c>
    </row>
    <row r="26" spans="1:29" x14ac:dyDescent="0.25">
      <c r="A26" s="57">
        <v>44286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37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3672.92</v>
      </c>
    </row>
    <row r="27" spans="1:29" x14ac:dyDescent="0.25">
      <c r="A27" s="57">
        <v>44286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-144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3"/>
        <v>112020</v>
      </c>
      <c r="AA27" s="86" t="s">
        <v>92</v>
      </c>
      <c r="AB27" s="5">
        <v>65489.229999999996</v>
      </c>
    </row>
    <row r="28" spans="1:29" x14ac:dyDescent="0.25">
      <c r="A28" s="57">
        <v>44286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-328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599004.20999999985</v>
      </c>
    </row>
    <row r="29" spans="1:29" x14ac:dyDescent="0.25">
      <c r="A29" s="57">
        <v>44286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-328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189</v>
      </c>
      <c r="AB29" s="5">
        <v>668564.7300000001</v>
      </c>
    </row>
    <row r="30" spans="1:29" x14ac:dyDescent="0.25">
      <c r="A30" s="57">
        <v>44286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37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2</v>
      </c>
      <c r="AB30" s="88">
        <v>40450.83</v>
      </c>
    </row>
    <row r="31" spans="1:29" x14ac:dyDescent="0.25">
      <c r="A31" s="57">
        <v>44286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37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7" t="s">
        <v>3</v>
      </c>
      <c r="AB31" s="88">
        <v>44552.99</v>
      </c>
    </row>
    <row r="32" spans="1:29" x14ac:dyDescent="0.25">
      <c r="A32" s="57">
        <v>44286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-205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7" t="s">
        <v>4</v>
      </c>
      <c r="AB32" s="88">
        <v>4635.8600000000006</v>
      </c>
    </row>
    <row r="33" spans="1:28" x14ac:dyDescent="0.25">
      <c r="A33" s="57">
        <v>44286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-205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6" t="s">
        <v>92</v>
      </c>
      <c r="AB33" s="5">
        <v>48830.79</v>
      </c>
    </row>
    <row r="34" spans="1:28" x14ac:dyDescent="0.25">
      <c r="A34" s="57">
        <v>44286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-297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6" t="s">
        <v>93</v>
      </c>
      <c r="AB34" s="5">
        <v>530094.26000000013</v>
      </c>
    </row>
    <row r="35" spans="1:28" x14ac:dyDescent="0.25">
      <c r="A35" s="57">
        <v>44286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-205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" t="s">
        <v>190</v>
      </c>
      <c r="AB35" s="5">
        <v>395209.18000000011</v>
      </c>
    </row>
    <row r="36" spans="1:28" x14ac:dyDescent="0.25">
      <c r="A36" s="57">
        <v>44286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-114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91 a 120 dias</v>
      </c>
      <c r="X36" s="81" t="str">
        <f t="shared" si="3"/>
        <v>122020</v>
      </c>
      <c r="AA36" s="87" t="s">
        <v>2</v>
      </c>
      <c r="AB36" s="88">
        <v>30485.289999999994</v>
      </c>
    </row>
    <row r="37" spans="1:28" x14ac:dyDescent="0.25">
      <c r="A37" s="57">
        <v>44286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-358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7" t="s">
        <v>4</v>
      </c>
      <c r="AB37" s="88">
        <v>467.87</v>
      </c>
    </row>
    <row r="38" spans="1:28" x14ac:dyDescent="0.25">
      <c r="A38" s="57">
        <v>44286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37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6" t="s">
        <v>92</v>
      </c>
      <c r="AB38" s="5">
        <v>7629.39</v>
      </c>
    </row>
    <row r="39" spans="1:28" x14ac:dyDescent="0.25">
      <c r="A39" s="57">
        <v>44286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37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6" t="s">
        <v>93</v>
      </c>
      <c r="AB39" s="5">
        <v>356626.63000000012</v>
      </c>
    </row>
    <row r="40" spans="1:28" x14ac:dyDescent="0.25">
      <c r="A40" s="57">
        <v>44286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-328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" t="s">
        <v>191</v>
      </c>
      <c r="AB40" s="5">
        <v>210237.97000000003</v>
      </c>
    </row>
    <row r="41" spans="1:28" x14ac:dyDescent="0.25">
      <c r="A41" s="57">
        <v>44286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-175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7" t="s">
        <v>2</v>
      </c>
      <c r="AB41" s="88">
        <v>14903.03</v>
      </c>
    </row>
    <row r="42" spans="1:28" x14ac:dyDescent="0.25">
      <c r="A42" s="57">
        <v>44286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-205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7" t="s">
        <v>3</v>
      </c>
      <c r="AB42" s="88">
        <v>10329.540000000001</v>
      </c>
    </row>
    <row r="43" spans="1:28" x14ac:dyDescent="0.25">
      <c r="A43" s="57">
        <v>44286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-328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6" t="s">
        <v>92</v>
      </c>
      <c r="AB43" s="5">
        <v>29449.879999999997</v>
      </c>
    </row>
    <row r="44" spans="1:28" x14ac:dyDescent="0.25">
      <c r="A44" s="57">
        <v>44286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-389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6" t="s">
        <v>93</v>
      </c>
      <c r="AB44" s="5">
        <v>155555.52000000002</v>
      </c>
    </row>
    <row r="45" spans="1:28" x14ac:dyDescent="0.25">
      <c r="A45" s="57">
        <v>44286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-389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" t="s">
        <v>192</v>
      </c>
      <c r="AB45" s="5">
        <v>1023935.2000000003</v>
      </c>
    </row>
    <row r="46" spans="1:28" x14ac:dyDescent="0.25">
      <c r="A46" s="57">
        <v>44286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-236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7" t="s">
        <v>2</v>
      </c>
      <c r="AB46" s="88">
        <v>136281.64000000001</v>
      </c>
    </row>
    <row r="47" spans="1:28" x14ac:dyDescent="0.25">
      <c r="A47" s="57">
        <v>44286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-205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7" t="s">
        <v>3</v>
      </c>
      <c r="AB47" s="88">
        <v>110932.14000000001</v>
      </c>
    </row>
    <row r="48" spans="1:28" x14ac:dyDescent="0.25">
      <c r="A48" s="57">
        <v>44286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-144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3"/>
        <v>112020</v>
      </c>
      <c r="AA48" s="87" t="s">
        <v>4</v>
      </c>
      <c r="AB48" s="88">
        <v>14356.399999999998</v>
      </c>
    </row>
    <row r="49" spans="1:28" x14ac:dyDescent="0.25">
      <c r="A49" s="57">
        <v>44286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-114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91 a 120 dias</v>
      </c>
      <c r="X49" s="81" t="str">
        <f t="shared" si="3"/>
        <v>122020</v>
      </c>
      <c r="AA49" s="86" t="s">
        <v>92</v>
      </c>
      <c r="AB49" s="5">
        <v>67219.600000000006</v>
      </c>
    </row>
    <row r="50" spans="1:28" x14ac:dyDescent="0.25">
      <c r="A50" s="57">
        <v>44286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-144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3"/>
        <v>112020</v>
      </c>
      <c r="AA50" s="86" t="s">
        <v>93</v>
      </c>
      <c r="AB50" s="5">
        <v>695145.42000000027</v>
      </c>
    </row>
    <row r="51" spans="1:28" x14ac:dyDescent="0.25">
      <c r="A51" s="57">
        <v>44286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-144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3"/>
        <v>112020</v>
      </c>
      <c r="AA51" s="8" t="s">
        <v>193</v>
      </c>
      <c r="AB51" s="5">
        <v>530269.11</v>
      </c>
    </row>
    <row r="52" spans="1:28" x14ac:dyDescent="0.25">
      <c r="A52" s="57">
        <v>44286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-267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7" t="s">
        <v>2</v>
      </c>
      <c r="AB52" s="88">
        <v>65541.509999999995</v>
      </c>
    </row>
    <row r="53" spans="1:28" x14ac:dyDescent="0.25">
      <c r="A53" s="57">
        <v>44286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-236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7" t="s">
        <v>3</v>
      </c>
      <c r="AB53" s="88">
        <v>64258.319999999992</v>
      </c>
    </row>
    <row r="54" spans="1:28" x14ac:dyDescent="0.25">
      <c r="A54" s="57">
        <v>44286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-175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7" t="s">
        <v>4</v>
      </c>
      <c r="AB54" s="88">
        <v>5621.0599999999995</v>
      </c>
    </row>
    <row r="55" spans="1:28" x14ac:dyDescent="0.25">
      <c r="A55" s="57">
        <v>44286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-114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91 a 120 dias</v>
      </c>
      <c r="X55" s="81" t="str">
        <f t="shared" si="3"/>
        <v>122020</v>
      </c>
      <c r="AA55" s="86" t="s">
        <v>92</v>
      </c>
      <c r="AB55" s="5">
        <v>74468.049999999988</v>
      </c>
    </row>
    <row r="56" spans="1:28" x14ac:dyDescent="0.25">
      <c r="A56" s="57">
        <v>44286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-236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6" t="s">
        <v>93</v>
      </c>
      <c r="AB56" s="5">
        <v>320380.17000000004</v>
      </c>
    </row>
    <row r="57" spans="1:28" x14ac:dyDescent="0.25">
      <c r="A57" s="57">
        <v>44286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-358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" t="s">
        <v>194</v>
      </c>
      <c r="AB57" s="5">
        <v>956524.58999999985</v>
      </c>
    </row>
    <row r="58" spans="1:28" x14ac:dyDescent="0.25">
      <c r="A58" s="57">
        <v>44286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37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7" t="s">
        <v>2</v>
      </c>
      <c r="AB58" s="88">
        <v>140497.30000000002</v>
      </c>
    </row>
    <row r="59" spans="1:28" x14ac:dyDescent="0.25">
      <c r="A59" s="57">
        <v>44286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37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7" t="s">
        <v>3</v>
      </c>
      <c r="AB59" s="88">
        <v>171896.65999999997</v>
      </c>
    </row>
    <row r="60" spans="1:28" x14ac:dyDescent="0.25">
      <c r="A60" s="57">
        <v>44286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-52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31 a 60 dias</v>
      </c>
      <c r="X60" s="81" t="str">
        <f t="shared" si="3"/>
        <v>22021</v>
      </c>
      <c r="AA60" s="87" t="s">
        <v>4</v>
      </c>
      <c r="AB60" s="88">
        <v>14690.91</v>
      </c>
    </row>
    <row r="61" spans="1:28" x14ac:dyDescent="0.25">
      <c r="A61" s="57">
        <v>44286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-144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3"/>
        <v>112020</v>
      </c>
      <c r="AA61" s="86" t="s">
        <v>92</v>
      </c>
      <c r="AB61" s="5">
        <v>200178.8</v>
      </c>
    </row>
    <row r="62" spans="1:28" x14ac:dyDescent="0.25">
      <c r="A62" s="57">
        <v>44286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-267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93</v>
      </c>
      <c r="AB62" s="5">
        <v>429260.92</v>
      </c>
    </row>
    <row r="63" spans="1:28" x14ac:dyDescent="0.25">
      <c r="A63" s="57">
        <v>44286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37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" t="s">
        <v>195</v>
      </c>
      <c r="AB63" s="5">
        <v>1882993.28</v>
      </c>
    </row>
    <row r="64" spans="1:28" x14ac:dyDescent="0.25">
      <c r="A64" s="57">
        <v>44286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37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7" t="s">
        <v>2</v>
      </c>
      <c r="AB64" s="88">
        <v>326680.08999999997</v>
      </c>
    </row>
    <row r="65" spans="1:28" x14ac:dyDescent="0.25">
      <c r="A65" s="57">
        <v>44286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-418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7" t="s">
        <v>3</v>
      </c>
      <c r="AB65" s="88">
        <v>471999.77</v>
      </c>
    </row>
    <row r="66" spans="1:28" x14ac:dyDescent="0.25">
      <c r="A66" s="57">
        <v>44286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-175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7" t="s">
        <v>4</v>
      </c>
      <c r="AB66" s="88">
        <v>59082.46</v>
      </c>
    </row>
    <row r="67" spans="1:28" x14ac:dyDescent="0.25">
      <c r="A67" s="57">
        <v>44286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-236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6" t="s">
        <v>92</v>
      </c>
      <c r="AB67" s="5">
        <v>452928.82</v>
      </c>
    </row>
    <row r="68" spans="1:28" x14ac:dyDescent="0.25">
      <c r="A68" s="57">
        <v>44286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-358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6" t="s">
        <v>93</v>
      </c>
      <c r="AB68" s="5">
        <v>572302.14000000013</v>
      </c>
    </row>
    <row r="69" spans="1:28" x14ac:dyDescent="0.25">
      <c r="A69" s="57">
        <v>44286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-389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" t="s">
        <v>196</v>
      </c>
      <c r="AB69" s="5">
        <v>705066.36999999988</v>
      </c>
    </row>
    <row r="70" spans="1:28" x14ac:dyDescent="0.25">
      <c r="A70" s="57">
        <v>44286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-175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7" t="s">
        <v>2</v>
      </c>
      <c r="AB70" s="88">
        <v>134708.06</v>
      </c>
    </row>
    <row r="71" spans="1:28" x14ac:dyDescent="0.25">
      <c r="A71" s="57">
        <v>44286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-24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7" t="s">
        <v>3</v>
      </c>
      <c r="AB71" s="88">
        <v>242443.64</v>
      </c>
    </row>
    <row r="72" spans="1:28" x14ac:dyDescent="0.25">
      <c r="A72" s="57">
        <v>44286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-449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7" t="s">
        <v>4</v>
      </c>
      <c r="AB72" s="88">
        <v>38756.83</v>
      </c>
    </row>
    <row r="73" spans="1:28" x14ac:dyDescent="0.25">
      <c r="A73" s="57">
        <v>44286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-418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 s="86" t="s">
        <v>92</v>
      </c>
      <c r="AB73" s="5">
        <v>170326.65999999997</v>
      </c>
    </row>
    <row r="74" spans="1:28" x14ac:dyDescent="0.25">
      <c r="A74" s="57">
        <v>44286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-389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 s="86" t="s">
        <v>93</v>
      </c>
      <c r="AB74" s="5">
        <v>118831.18</v>
      </c>
    </row>
    <row r="75" spans="1:28" x14ac:dyDescent="0.25">
      <c r="A75" s="57">
        <v>44286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-52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31 a 60 dias</v>
      </c>
      <c r="X75" s="81" t="str">
        <f t="shared" si="7"/>
        <v>22021</v>
      </c>
      <c r="AA75" s="8" t="s">
        <v>197</v>
      </c>
      <c r="AB75" s="5">
        <v>8429506.8599999994</v>
      </c>
    </row>
    <row r="76" spans="1:28" x14ac:dyDescent="0.25">
      <c r="A76" s="57">
        <v>44286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-328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25">
      <c r="A77" s="57">
        <v>44286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37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25">
      <c r="A78" s="57">
        <v>44286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37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25">
      <c r="A79" s="57">
        <v>44286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-236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25">
      <c r="A80" s="57">
        <v>44286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-418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25">
      <c r="A81" s="57">
        <v>44286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-358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25">
      <c r="A82" s="57">
        <v>44286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7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25">
      <c r="A83" s="57">
        <v>44286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-418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25">
      <c r="A84" s="57">
        <v>44286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-205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25">
      <c r="A85" s="57">
        <v>44286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-236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25">
      <c r="A86" s="57">
        <v>44286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-52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31 a 60 dias</v>
      </c>
      <c r="X86" s="81" t="str">
        <f t="shared" si="7"/>
        <v>22021</v>
      </c>
      <c r="AA86"/>
    </row>
    <row r="87" spans="1:27" x14ac:dyDescent="0.25">
      <c r="A87" s="57">
        <v>44286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-389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25">
      <c r="A88" s="57">
        <v>44286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-114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91 a 120 dias</v>
      </c>
      <c r="X88" s="81" t="str">
        <f t="shared" si="7"/>
        <v>122020</v>
      </c>
      <c r="AA88"/>
    </row>
    <row r="89" spans="1:27" x14ac:dyDescent="0.25">
      <c r="A89" s="57">
        <v>44286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-236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25">
      <c r="A90" s="57">
        <v>44286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37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25">
      <c r="A91" s="57">
        <v>44286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37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25">
      <c r="A92" s="57">
        <v>44286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-389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25">
      <c r="A93" s="57">
        <v>44286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-328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25">
      <c r="A94" s="57">
        <v>44286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-418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25">
      <c r="A95" s="57">
        <v>44286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37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25">
      <c r="A96" s="57">
        <v>44286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7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25">
      <c r="A97" s="57">
        <v>44286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37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25">
      <c r="A98" s="57">
        <v>44286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-114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91 a 120 dias</v>
      </c>
      <c r="X98" s="81" t="str">
        <f t="shared" si="7"/>
        <v>122020</v>
      </c>
      <c r="AA98"/>
    </row>
    <row r="99" spans="1:27" x14ac:dyDescent="0.25">
      <c r="A99" s="57">
        <v>44286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-358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25">
      <c r="A100" s="57">
        <v>44286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37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25">
      <c r="A101" s="57">
        <v>44286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-52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31 a 60 dias</v>
      </c>
      <c r="X101" s="81" t="str">
        <f t="shared" si="7"/>
        <v>22021</v>
      </c>
      <c r="AA101"/>
    </row>
    <row r="102" spans="1:27" x14ac:dyDescent="0.25">
      <c r="A102" s="57">
        <v>44286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-389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25">
      <c r="A103" s="57">
        <v>44286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-328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25">
      <c r="A104" s="57">
        <v>44286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-358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25">
      <c r="A105" s="57">
        <v>44286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-297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25">
      <c r="A106" s="57">
        <v>44286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-449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25">
      <c r="A107" s="57">
        <v>44286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-267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25">
      <c r="A108" s="57">
        <v>44286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-297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25">
      <c r="A109" s="57">
        <v>44286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-267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25">
      <c r="A110" s="57">
        <v>44286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7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25">
      <c r="A111" s="57">
        <v>44286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-389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25">
      <c r="A112" s="57">
        <v>44286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-267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25">
      <c r="A113" s="57">
        <v>44286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-418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25">
      <c r="A114" s="57">
        <v>44286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-328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25">
      <c r="A115" s="57">
        <v>44286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-267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25">
      <c r="A116" s="57">
        <v>44286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-297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25">
      <c r="A117" s="57">
        <v>44286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-328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25">
      <c r="A118" s="57">
        <v>44286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-236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25">
      <c r="A119" s="57">
        <v>44286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-328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25">
      <c r="A120" s="57">
        <v>44286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-328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25">
      <c r="A121" s="57">
        <v>44286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-389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25">
      <c r="A122" s="57">
        <v>44286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-418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25">
      <c r="A123" s="57">
        <v>44286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-480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25">
      <c r="A124" s="57">
        <v>44286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-358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25">
      <c r="A125" s="57">
        <v>44286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-52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31 a 60 dias</v>
      </c>
      <c r="X125" s="81" t="str">
        <f t="shared" si="7"/>
        <v>22021</v>
      </c>
      <c r="AA125"/>
    </row>
    <row r="126" spans="1:27" x14ac:dyDescent="0.25">
      <c r="A126" s="57">
        <v>44286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-297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25">
      <c r="A127" s="57">
        <v>44286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-267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25">
      <c r="A128" s="57">
        <v>44286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-267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25">
      <c r="A129" s="57">
        <v>44286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7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25">
      <c r="A130" s="57">
        <v>44286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-114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91 a 120 dias</v>
      </c>
      <c r="X130" s="81" t="str">
        <f t="shared" si="7"/>
        <v>12021</v>
      </c>
      <c r="AA130"/>
    </row>
    <row r="131" spans="1:27" x14ac:dyDescent="0.25">
      <c r="A131" s="57">
        <v>44286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-358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25">
      <c r="A132" s="57">
        <v>44286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-236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25">
      <c r="A133" s="57">
        <v>44286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37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25">
      <c r="A134" s="57">
        <v>44286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37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25">
      <c r="A135" s="57">
        <v>44286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-236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25">
      <c r="A136" s="57">
        <v>44286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-389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25">
      <c r="A137" s="57">
        <v>44286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-328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25">
      <c r="A138" s="57">
        <v>44286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-358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25">
      <c r="A139" s="57">
        <v>44286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-297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25">
      <c r="A140" s="57">
        <v>44286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-175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25">
      <c r="A141" s="57">
        <v>44286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-267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25">
      <c r="A142" s="57">
        <v>44286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-267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25">
      <c r="A143" s="57">
        <v>44286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-114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91 a 120 dias</v>
      </c>
      <c r="X143" s="81" t="str">
        <f t="shared" si="11"/>
        <v>122020</v>
      </c>
      <c r="AA143"/>
    </row>
    <row r="144" spans="1:27" x14ac:dyDescent="0.25">
      <c r="A144" s="57">
        <v>44286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-328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25">
      <c r="A145" s="57">
        <v>44286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-267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25">
      <c r="A146" s="57">
        <v>44286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-297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25">
      <c r="A147" s="57">
        <v>44286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-205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25">
      <c r="A148" s="57">
        <v>44286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-358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25">
      <c r="A149" s="57">
        <v>44286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37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25">
      <c r="A150" s="57">
        <v>44286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-144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Acima de 120 dias</v>
      </c>
      <c r="X150" s="81" t="str">
        <f t="shared" si="11"/>
        <v>112020</v>
      </c>
      <c r="AA150"/>
    </row>
    <row r="151" spans="1:27" x14ac:dyDescent="0.25">
      <c r="A151" s="57">
        <v>44286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-175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25">
      <c r="A152" s="57">
        <v>44286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-236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25">
      <c r="A153" s="57">
        <v>44286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-297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25">
      <c r="A154" s="57">
        <v>44286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-297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25">
      <c r="A155" s="57">
        <v>44286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-358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25">
      <c r="A156" s="57">
        <v>44286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37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25">
      <c r="A157" s="57">
        <v>44286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-358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25">
      <c r="A158" s="57">
        <v>44286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-52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31 a 60 dias</v>
      </c>
      <c r="X158" s="81" t="str">
        <f t="shared" si="11"/>
        <v>32021</v>
      </c>
      <c r="AA158"/>
    </row>
    <row r="159" spans="1:27" x14ac:dyDescent="0.25">
      <c r="A159" s="57">
        <v>44286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-297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25">
      <c r="A160" s="57">
        <v>44286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-267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25">
      <c r="A161" s="57">
        <v>44286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-236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25">
      <c r="A162" s="57">
        <v>44286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-144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Acima de 120 dias</v>
      </c>
      <c r="X162" s="81" t="str">
        <f t="shared" si="11"/>
        <v>122020</v>
      </c>
      <c r="AA162"/>
    </row>
    <row r="163" spans="1:27" x14ac:dyDescent="0.25">
      <c r="A163" s="57">
        <v>44286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-175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25">
      <c r="A164" s="57">
        <v>44286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-236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25">
      <c r="A165" s="57">
        <v>44286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37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25">
      <c r="A166" s="57">
        <v>44286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-236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25">
      <c r="A167" s="57">
        <v>44286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-52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31 a 60 dias</v>
      </c>
      <c r="X167" s="81" t="str">
        <f t="shared" si="11"/>
        <v>22021</v>
      </c>
      <c r="AA167"/>
    </row>
    <row r="168" spans="1:27" x14ac:dyDescent="0.25">
      <c r="A168" s="57">
        <v>44286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-418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25">
      <c r="A169" s="57">
        <v>44286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-389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25">
      <c r="A170" s="57">
        <v>44286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-449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25">
      <c r="A171" s="57">
        <v>44286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-297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25">
      <c r="A172" s="57">
        <v>44286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-297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25">
      <c r="A173" s="57">
        <v>44286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37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25">
      <c r="A174" s="57">
        <v>44286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-144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Acima de 120 dias</v>
      </c>
      <c r="X174" s="81" t="str">
        <f t="shared" si="11"/>
        <v>112020</v>
      </c>
      <c r="AA174"/>
    </row>
    <row r="175" spans="1:27" x14ac:dyDescent="0.25">
      <c r="A175" s="57">
        <v>44286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-114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91 a 120 dias</v>
      </c>
      <c r="X175" s="81" t="str">
        <f t="shared" si="11"/>
        <v>12021</v>
      </c>
      <c r="AA175"/>
    </row>
    <row r="176" spans="1:27" x14ac:dyDescent="0.25">
      <c r="A176" s="57">
        <v>44286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-114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91 a 120 dias</v>
      </c>
      <c r="X176" s="81" t="str">
        <f t="shared" si="11"/>
        <v>12021</v>
      </c>
      <c r="AA176"/>
    </row>
    <row r="177" spans="1:27" x14ac:dyDescent="0.25">
      <c r="A177" s="57">
        <v>44286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-24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25">
      <c r="A178" s="57">
        <v>44286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-418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25">
      <c r="A179" s="57">
        <v>44286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-389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25">
      <c r="A180" s="57">
        <v>44286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-205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25">
      <c r="A181" s="57">
        <v>44286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-358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25">
      <c r="A182" s="57">
        <v>44286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-449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25">
      <c r="A183" s="57">
        <v>44286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-389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25">
      <c r="A184" s="57">
        <v>44286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-114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91 a 120 dias</v>
      </c>
      <c r="X184" s="81" t="str">
        <f t="shared" si="11"/>
        <v>12021</v>
      </c>
      <c r="AA184"/>
    </row>
    <row r="185" spans="1:27" x14ac:dyDescent="0.25">
      <c r="A185" s="57">
        <v>44286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-297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25">
      <c r="A186" s="57">
        <v>44286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-24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25">
      <c r="A187" s="57">
        <v>44286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-297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25">
      <c r="A188" s="57">
        <v>44286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-328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25">
      <c r="A189" s="57">
        <v>44286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-175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25">
      <c r="A190" s="57">
        <v>44286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-236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25">
      <c r="A191" s="57">
        <v>44286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-297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25">
      <c r="A192" s="57">
        <v>44286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-175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25">
      <c r="A193" s="57">
        <v>44286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-418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25">
      <c r="A194" s="57">
        <v>44286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-297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25">
      <c r="A195" s="57">
        <v>44286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-328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25">
      <c r="A196" s="57">
        <v>44286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-267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25">
      <c r="A197" s="57">
        <v>44286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-328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25">
      <c r="A198" s="57">
        <v>44286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-328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25">
      <c r="A199" s="57">
        <v>44286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-267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25">
      <c r="A200" s="57">
        <v>44286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-389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25">
      <c r="A201" s="57">
        <v>44286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-52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31 a 60 dias</v>
      </c>
      <c r="X201" s="81" t="str">
        <f t="shared" si="15"/>
        <v>22021</v>
      </c>
      <c r="AA201"/>
    </row>
    <row r="202" spans="1:27" x14ac:dyDescent="0.25">
      <c r="A202" s="57">
        <v>44286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-205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25">
      <c r="A203" s="57">
        <v>44286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-297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25">
      <c r="A204" s="57">
        <v>44286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37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25">
      <c r="A205" s="57">
        <v>44286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-114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91 a 120 dias</v>
      </c>
      <c r="X205" s="81" t="str">
        <f t="shared" si="15"/>
        <v>12021</v>
      </c>
      <c r="AA205"/>
    </row>
    <row r="206" spans="1:27" x14ac:dyDescent="0.25">
      <c r="A206" s="57">
        <v>44286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-52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31 a 60 dias</v>
      </c>
      <c r="X206" s="81" t="str">
        <f t="shared" si="15"/>
        <v>22021</v>
      </c>
      <c r="AA206"/>
    </row>
    <row r="207" spans="1:27" x14ac:dyDescent="0.25">
      <c r="A207" s="57">
        <v>44286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-114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91 a 120 dias</v>
      </c>
      <c r="X207" s="81" t="str">
        <f t="shared" si="15"/>
        <v>12021</v>
      </c>
      <c r="AA207"/>
    </row>
    <row r="208" spans="1:27" x14ac:dyDescent="0.25">
      <c r="A208" s="57">
        <v>44286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-144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Acima de 120 dias</v>
      </c>
      <c r="X208" s="81" t="str">
        <f t="shared" si="15"/>
        <v>112020</v>
      </c>
      <c r="AA208"/>
    </row>
    <row r="209" spans="1:27" x14ac:dyDescent="0.25">
      <c r="A209" s="57">
        <v>44286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68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25">
      <c r="A210" s="57">
        <v>44286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-205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25">
      <c r="A211" s="57">
        <v>44286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-205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25">
      <c r="A212" s="57">
        <v>44286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-389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25">
      <c r="A213" s="57">
        <v>44286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-418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25">
      <c r="A214" s="57">
        <v>44286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-297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25">
      <c r="A215" s="57">
        <v>44286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-328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25">
      <c r="A216" s="57">
        <v>44286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-114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91 a 120 dias</v>
      </c>
      <c r="X216" s="81" t="str">
        <f t="shared" si="15"/>
        <v>12021</v>
      </c>
      <c r="AA216"/>
    </row>
    <row r="217" spans="1:27" x14ac:dyDescent="0.25">
      <c r="A217" s="57">
        <v>44286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-144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Acima de 120 dias</v>
      </c>
      <c r="X217" s="81" t="str">
        <f t="shared" si="15"/>
        <v>112020</v>
      </c>
      <c r="AA217"/>
    </row>
    <row r="218" spans="1:27" x14ac:dyDescent="0.25">
      <c r="A218" s="57">
        <v>44286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7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25">
      <c r="A219" s="57">
        <v>44286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-267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25">
      <c r="A220" s="57">
        <v>44286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-236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25">
      <c r="A221" s="57">
        <v>44286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-449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25">
      <c r="A222" s="57">
        <v>44286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-267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25">
      <c r="A223" s="57">
        <v>44286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37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25">
      <c r="A224" s="57">
        <v>44286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-297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25">
      <c r="A225" s="57">
        <v>44286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-24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25">
      <c r="A226" s="57">
        <v>44286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-83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61 a 90 dias</v>
      </c>
      <c r="X226" s="81" t="str">
        <f t="shared" si="15"/>
        <v>12021</v>
      </c>
      <c r="AA226"/>
    </row>
    <row r="227" spans="1:27" x14ac:dyDescent="0.25">
      <c r="A227" s="57">
        <v>44286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-418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25">
      <c r="A228" s="57">
        <v>44286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-175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25">
      <c r="A229" s="57">
        <v>44286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-328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25">
      <c r="A230" s="57">
        <v>44286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-328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25">
      <c r="A231" s="57">
        <v>44286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-297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25">
      <c r="A232" s="57">
        <v>44286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-297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25">
      <c r="A233" s="57">
        <v>44286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37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25">
      <c r="A234" s="57">
        <v>44286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-418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25">
      <c r="A235" s="57">
        <v>44286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-328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25">
      <c r="A236" s="57">
        <v>44286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-418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25">
      <c r="A237" s="57">
        <v>44286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-358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25">
      <c r="A238" s="57">
        <v>44286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-144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Acima de 120 dias</v>
      </c>
      <c r="X238" s="81" t="str">
        <f t="shared" si="15"/>
        <v>22021</v>
      </c>
      <c r="AA238"/>
    </row>
    <row r="239" spans="1:27" x14ac:dyDescent="0.25">
      <c r="A239" s="57">
        <v>44286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-328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25">
      <c r="A240" s="57">
        <v>44286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-389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25">
      <c r="A241" s="57">
        <v>44286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-114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91 a 120 dias</v>
      </c>
      <c r="X241" s="81" t="str">
        <f t="shared" si="15"/>
        <v>122020</v>
      </c>
      <c r="AA241"/>
    </row>
    <row r="242" spans="1:27" x14ac:dyDescent="0.25">
      <c r="A242" s="57">
        <v>44286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-358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25">
      <c r="A243" s="57">
        <v>44286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-267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25">
      <c r="A244" s="57">
        <v>44286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-236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25">
      <c r="A245" s="57">
        <v>44286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-328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25">
      <c r="A246" s="57">
        <v>44286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-418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25">
      <c r="A247" s="57">
        <v>44286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-418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25">
      <c r="A248" s="57">
        <v>44286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37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25">
      <c r="A249" s="57">
        <v>44286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-205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25">
      <c r="A250" s="57">
        <v>44286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-418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25">
      <c r="A251" s="57">
        <v>44286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-175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25">
      <c r="A252" s="57">
        <v>44286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-358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25">
      <c r="A253" s="57">
        <v>44286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-297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25">
      <c r="A254" s="57">
        <v>44286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-114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91 a 120 dias</v>
      </c>
      <c r="X254" s="81" t="str">
        <f t="shared" si="15"/>
        <v>122020</v>
      </c>
      <c r="AA254"/>
    </row>
    <row r="255" spans="1:27" x14ac:dyDescent="0.25">
      <c r="A255" s="57">
        <v>44286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37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25">
      <c r="A256" s="57">
        <v>44286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-267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25">
      <c r="A257" s="57">
        <v>44286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37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25">
      <c r="A258" s="57">
        <v>44286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37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25">
      <c r="A259" s="57">
        <v>44286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-205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25">
      <c r="A260" s="57">
        <v>44286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-114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91 a 120 dias</v>
      </c>
      <c r="X260" s="81" t="str">
        <f t="shared" si="19"/>
        <v>122020</v>
      </c>
      <c r="AA260"/>
    </row>
    <row r="261" spans="1:27" x14ac:dyDescent="0.25">
      <c r="A261" s="57">
        <v>44286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-114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91 a 120 dias</v>
      </c>
      <c r="X261" s="81" t="str">
        <f t="shared" si="19"/>
        <v>122020</v>
      </c>
      <c r="AA261"/>
    </row>
    <row r="262" spans="1:27" x14ac:dyDescent="0.25">
      <c r="A262" s="57">
        <v>44286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37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25">
      <c r="A263" s="57">
        <v>44286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-205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25">
      <c r="A264" s="57">
        <v>44286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-144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Acima de 120 dias</v>
      </c>
      <c r="X264" s="81" t="str">
        <f t="shared" si="19"/>
        <v>112020</v>
      </c>
      <c r="AA264"/>
    </row>
    <row r="265" spans="1:27" x14ac:dyDescent="0.25">
      <c r="A265" s="57">
        <v>44286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-328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25">
      <c r="A266" s="57">
        <v>44286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-389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25">
      <c r="A267" s="57">
        <v>44286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-449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25">
      <c r="A268" s="57">
        <v>44286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-267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25">
      <c r="A269" s="57">
        <v>44286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-389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25">
      <c r="A270" s="57">
        <v>44286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-236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25">
      <c r="A271" s="57">
        <v>44286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-389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25">
      <c r="A272" s="57">
        <v>44286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-114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91 a 120 dias</v>
      </c>
      <c r="X272" s="81" t="str">
        <f t="shared" si="19"/>
        <v>12021</v>
      </c>
      <c r="AA272"/>
    </row>
    <row r="273" spans="1:27" x14ac:dyDescent="0.25">
      <c r="A273" s="57">
        <v>44286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-236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25">
      <c r="A274" s="57">
        <v>44286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-83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61 a 90 dias</v>
      </c>
      <c r="X274" s="81" t="str">
        <f t="shared" si="19"/>
        <v>12021</v>
      </c>
      <c r="AA274"/>
    </row>
    <row r="275" spans="1:27" x14ac:dyDescent="0.25">
      <c r="A275" s="57">
        <v>44286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-114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91 a 120 dias</v>
      </c>
      <c r="X275" s="81" t="str">
        <f t="shared" si="19"/>
        <v>12021</v>
      </c>
      <c r="AA275"/>
    </row>
    <row r="276" spans="1:27" x14ac:dyDescent="0.25">
      <c r="A276" s="57">
        <v>44286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-297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25">
      <c r="A277" s="57">
        <v>44286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-144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Acima de 120 dias</v>
      </c>
      <c r="X277" s="81" t="str">
        <f t="shared" si="19"/>
        <v>112020</v>
      </c>
      <c r="AA277"/>
    </row>
    <row r="278" spans="1:27" x14ac:dyDescent="0.25">
      <c r="A278" s="57">
        <v>44286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-418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25">
      <c r="A279" s="57">
        <v>44286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-52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31 a 60 dias</v>
      </c>
      <c r="X279" s="81" t="str">
        <f t="shared" si="19"/>
        <v>32021</v>
      </c>
      <c r="AA279"/>
    </row>
    <row r="280" spans="1:27" x14ac:dyDescent="0.25">
      <c r="A280" s="57">
        <v>44286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37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25">
      <c r="A281" s="57">
        <v>44286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-389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25">
      <c r="A282" s="57">
        <v>44286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-358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25">
      <c r="A283" s="57">
        <v>44286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-52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31 a 60 dias</v>
      </c>
      <c r="X283" s="81" t="str">
        <f t="shared" si="19"/>
        <v>22021</v>
      </c>
      <c r="AA283"/>
    </row>
    <row r="284" spans="1:27" x14ac:dyDescent="0.25">
      <c r="A284" s="57">
        <v>44286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-449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25">
      <c r="A285" s="57">
        <v>44286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-418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25">
      <c r="A286" s="57">
        <v>44286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-389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25">
      <c r="A287" s="57">
        <v>44286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-24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25">
      <c r="A288" s="57">
        <v>44286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-267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25">
      <c r="A289" s="57">
        <v>44286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-52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31 a 60 dias</v>
      </c>
      <c r="X289" s="81" t="str">
        <f t="shared" si="19"/>
        <v>22021</v>
      </c>
      <c r="AA289"/>
    </row>
    <row r="290" spans="1:27" x14ac:dyDescent="0.25">
      <c r="A290" s="57">
        <v>44286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-418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25">
      <c r="A291" s="57">
        <v>44286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-297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25">
      <c r="A292" s="57">
        <v>44286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-144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Acima de 120 dias</v>
      </c>
      <c r="X292" s="81" t="str">
        <f t="shared" si="19"/>
        <v>112020</v>
      </c>
      <c r="AA292"/>
    </row>
    <row r="293" spans="1:27" x14ac:dyDescent="0.25">
      <c r="A293" s="57">
        <v>44286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-175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25">
      <c r="A294" s="57">
        <v>44286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-267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25">
      <c r="A295" s="57">
        <v>44286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-144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Acima de 120 dias</v>
      </c>
      <c r="X295" s="81" t="str">
        <f t="shared" si="19"/>
        <v>112020</v>
      </c>
      <c r="AA295"/>
    </row>
    <row r="296" spans="1:27" x14ac:dyDescent="0.25">
      <c r="A296" s="57">
        <v>44286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-175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25">
      <c r="A297" s="57">
        <v>44286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-418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25">
      <c r="A298" s="57">
        <v>44286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-236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25">
      <c r="A299" s="57">
        <v>44286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-328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25">
      <c r="A300" s="57">
        <v>44286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-297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25">
      <c r="A301" s="57">
        <v>44286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-236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25">
      <c r="A302" s="57">
        <v>44286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-144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Acima de 120 dias</v>
      </c>
      <c r="X302" s="81" t="str">
        <f t="shared" si="19"/>
        <v>122020</v>
      </c>
      <c r="AA302"/>
    </row>
    <row r="303" spans="1:27" x14ac:dyDescent="0.25">
      <c r="A303" s="57">
        <v>44286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-205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25">
      <c r="A304" s="57">
        <v>44286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-297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25">
      <c r="A305" s="57">
        <v>44286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37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25">
      <c r="A306" s="57">
        <v>44286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-267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25">
      <c r="A307" s="57">
        <v>44286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-328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25">
      <c r="A308" s="57">
        <v>44286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-267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25">
      <c r="A309" s="57">
        <v>44286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37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25">
      <c r="A310" s="57">
        <v>44286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-24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25">
      <c r="A311" s="57">
        <v>44286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-267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25">
      <c r="A312" s="57">
        <v>44286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-205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25">
      <c r="A313" s="57">
        <v>44286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-83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61 a 90 dias</v>
      </c>
      <c r="X313" s="81" t="str">
        <f t="shared" si="19"/>
        <v>12021</v>
      </c>
      <c r="AA313"/>
    </row>
    <row r="314" spans="1:27" x14ac:dyDescent="0.25">
      <c r="A314" s="57">
        <v>44286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-114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91 a 120 dias</v>
      </c>
      <c r="X314" s="81" t="str">
        <f t="shared" si="19"/>
        <v>122020</v>
      </c>
      <c r="AA314"/>
    </row>
    <row r="315" spans="1:27" x14ac:dyDescent="0.25">
      <c r="A315" s="57">
        <v>44286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37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25">
      <c r="A316" s="57">
        <v>44286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37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25">
      <c r="A317" s="57">
        <v>44286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-205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25">
      <c r="A318" s="57">
        <v>44286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7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25">
      <c r="A319" s="57">
        <v>44286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-52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31 a 60 dias</v>
      </c>
      <c r="X319" s="81" t="str">
        <f t="shared" si="19"/>
        <v>22021</v>
      </c>
      <c r="AA319"/>
    </row>
    <row r="320" spans="1:27" x14ac:dyDescent="0.25">
      <c r="A320" s="57">
        <v>44286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-297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25">
      <c r="A321" s="57">
        <v>44286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-236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25">
      <c r="A322" s="57">
        <v>44286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-52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31 a 60 dias</v>
      </c>
      <c r="X322" s="81" t="str">
        <f t="shared" si="19"/>
        <v>22021</v>
      </c>
      <c r="AA322"/>
    </row>
    <row r="323" spans="1:27" x14ac:dyDescent="0.25">
      <c r="A323" s="57">
        <v>44286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-114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91 a 120 dias</v>
      </c>
      <c r="X323" s="81" t="str">
        <f t="shared" ref="X323:X386" si="23">MONTH(U323)&amp;YEAR(U323)</f>
        <v>122020</v>
      </c>
      <c r="AA323"/>
    </row>
    <row r="324" spans="1:27" x14ac:dyDescent="0.25">
      <c r="A324" s="57">
        <v>44286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-236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25">
      <c r="A325" s="57">
        <v>44286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-205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25">
      <c r="A326" s="57">
        <v>44286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-144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Acima de 120 dias</v>
      </c>
      <c r="X326" s="81" t="str">
        <f t="shared" si="23"/>
        <v>112020</v>
      </c>
      <c r="AA326"/>
    </row>
    <row r="327" spans="1:27" x14ac:dyDescent="0.25">
      <c r="A327" s="57">
        <v>44286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-52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31 a 60 dias</v>
      </c>
      <c r="X327" s="81" t="str">
        <f t="shared" si="23"/>
        <v>22021</v>
      </c>
      <c r="AA327"/>
    </row>
    <row r="328" spans="1:27" x14ac:dyDescent="0.25">
      <c r="A328" s="57">
        <v>44286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-24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25">
      <c r="A329" s="57">
        <v>44286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-24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25">
      <c r="A330" s="57">
        <v>44286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-52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31 a 60 dias</v>
      </c>
      <c r="X330" s="81" t="str">
        <f t="shared" si="23"/>
        <v>42021</v>
      </c>
      <c r="AA330"/>
    </row>
    <row r="331" spans="1:27" x14ac:dyDescent="0.25">
      <c r="A331" s="57">
        <v>44286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-114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91 a 120 dias</v>
      </c>
      <c r="X331" s="81" t="str">
        <f t="shared" si="23"/>
        <v>12021</v>
      </c>
      <c r="AA331"/>
    </row>
    <row r="332" spans="1:27" x14ac:dyDescent="0.25">
      <c r="A332" s="57">
        <v>44286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-24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25">
      <c r="A333" s="57">
        <v>44286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7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25">
      <c r="A334" s="57">
        <v>44286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-236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25">
      <c r="A335" s="57">
        <v>44286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-24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25">
      <c r="A336" s="57">
        <v>44286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-52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31 a 60 dias</v>
      </c>
      <c r="X336" s="81" t="str">
        <f t="shared" si="23"/>
        <v>22021</v>
      </c>
      <c r="AA336"/>
    </row>
    <row r="337" spans="1:27" x14ac:dyDescent="0.25">
      <c r="A337" s="57">
        <v>44286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-52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31 a 60 dias</v>
      </c>
      <c r="X337" s="81" t="str">
        <f t="shared" si="23"/>
        <v>22021</v>
      </c>
      <c r="AA337"/>
    </row>
    <row r="338" spans="1:27" x14ac:dyDescent="0.25">
      <c r="A338" s="57">
        <v>44286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-114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91 a 120 dias</v>
      </c>
      <c r="X338" s="81" t="str">
        <f t="shared" si="23"/>
        <v>42021</v>
      </c>
      <c r="AA338"/>
    </row>
    <row r="339" spans="1:27" x14ac:dyDescent="0.25">
      <c r="A339" s="57">
        <v>44286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-205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25">
      <c r="A340" s="57">
        <v>44286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-52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31 a 60 dias</v>
      </c>
      <c r="X340" s="81" t="str">
        <f t="shared" si="23"/>
        <v>22021</v>
      </c>
      <c r="AA340"/>
    </row>
    <row r="341" spans="1:27" x14ac:dyDescent="0.25">
      <c r="A341" s="57">
        <v>44286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-24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25">
      <c r="A342" s="57">
        <v>44286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-114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91 a 120 dias</v>
      </c>
      <c r="X342" s="81" t="str">
        <f t="shared" si="23"/>
        <v>122020</v>
      </c>
      <c r="AA342"/>
    </row>
    <row r="343" spans="1:27" x14ac:dyDescent="0.25">
      <c r="A343" s="57">
        <v>44286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-52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31 a 60 dias</v>
      </c>
      <c r="X343" s="81" t="str">
        <f t="shared" si="23"/>
        <v>22021</v>
      </c>
      <c r="AA343"/>
    </row>
    <row r="344" spans="1:27" x14ac:dyDescent="0.25">
      <c r="A344" s="57">
        <v>44286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-24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25">
      <c r="A345" s="57">
        <v>44286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-205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25">
      <c r="A346" s="57">
        <v>44286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-24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25">
      <c r="A347" s="57">
        <v>44286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-205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25">
      <c r="A348" s="57">
        <v>44286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37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25">
      <c r="A349" s="57">
        <v>44286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37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25">
      <c r="A350" s="57">
        <v>44286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-24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25">
      <c r="A351" s="57">
        <v>44286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-205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25">
      <c r="A352" s="57">
        <v>44286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37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25">
      <c r="A353" s="57">
        <v>44286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37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25">
      <c r="A354" s="57">
        <v>44286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37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25">
      <c r="A355" s="57">
        <v>44286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-24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25">
      <c r="A356" s="57">
        <v>44286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68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25">
      <c r="A357" s="57">
        <v>44286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7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25">
      <c r="A358" s="57">
        <v>44286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37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25">
      <c r="A359" s="57">
        <v>44286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-144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Acima de 120 dias</v>
      </c>
      <c r="X359" s="81" t="str">
        <f t="shared" si="23"/>
        <v>112020</v>
      </c>
      <c r="AA359"/>
    </row>
    <row r="360" spans="1:27" x14ac:dyDescent="0.25">
      <c r="A360" s="57">
        <v>44286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-114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91 a 120 dias</v>
      </c>
      <c r="X360" s="81" t="str">
        <f t="shared" si="23"/>
        <v>122020</v>
      </c>
      <c r="AA360"/>
    </row>
    <row r="361" spans="1:27" x14ac:dyDescent="0.25">
      <c r="A361" s="57">
        <v>44286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-52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31 a 60 dias</v>
      </c>
      <c r="X361" s="81" t="str">
        <f t="shared" si="23"/>
        <v>32021</v>
      </c>
      <c r="AA361"/>
    </row>
    <row r="362" spans="1:27" x14ac:dyDescent="0.25">
      <c r="A362" s="57">
        <v>44286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-267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25">
      <c r="A363" s="57">
        <v>44286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37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25">
      <c r="A364" s="57">
        <v>44286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-236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25">
      <c r="A365" s="57">
        <v>44286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-52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31 a 60 dias</v>
      </c>
      <c r="X365" s="81" t="str">
        <f t="shared" si="23"/>
        <v>22021</v>
      </c>
      <c r="AA365"/>
    </row>
    <row r="366" spans="1:27" x14ac:dyDescent="0.25">
      <c r="A366" s="57">
        <v>44286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-175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25">
      <c r="A367" s="57">
        <v>44286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-205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25">
      <c r="A368" s="57">
        <v>44286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-24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25">
      <c r="A369" s="57">
        <v>44286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-114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91 a 120 dias</v>
      </c>
      <c r="X369" s="81" t="str">
        <f t="shared" si="23"/>
        <v>122020</v>
      </c>
      <c r="AA369"/>
    </row>
    <row r="370" spans="1:27" x14ac:dyDescent="0.25">
      <c r="A370" s="57">
        <v>44286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37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25">
      <c r="A371" s="57">
        <v>44286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-83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61 a 90 dias</v>
      </c>
      <c r="X371" s="81" t="str">
        <f t="shared" si="23"/>
        <v>12021</v>
      </c>
      <c r="AA371"/>
    </row>
    <row r="372" spans="1:27" x14ac:dyDescent="0.25">
      <c r="A372" s="57">
        <v>44286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-52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31 a 60 dias</v>
      </c>
      <c r="X372" s="81" t="str">
        <f t="shared" si="23"/>
        <v>22021</v>
      </c>
      <c r="AA372"/>
    </row>
    <row r="373" spans="1:27" x14ac:dyDescent="0.25">
      <c r="A373" s="57">
        <v>44286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-175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25">
      <c r="A374" s="57">
        <v>44286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-83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61 a 90 dias</v>
      </c>
      <c r="X374" s="81" t="str">
        <f t="shared" si="23"/>
        <v>12021</v>
      </c>
      <c r="AA374"/>
    </row>
    <row r="375" spans="1:27" x14ac:dyDescent="0.25">
      <c r="A375" s="57">
        <v>44286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7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25">
      <c r="A376" s="57">
        <v>44286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-83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61 a 90 dias</v>
      </c>
      <c r="X376" s="81" t="str">
        <f t="shared" si="23"/>
        <v>12021</v>
      </c>
      <c r="AA376"/>
    </row>
    <row r="377" spans="1:27" x14ac:dyDescent="0.25">
      <c r="A377" s="57">
        <v>44286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37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25">
      <c r="A378" s="57">
        <v>44286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-114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91 a 120 dias</v>
      </c>
      <c r="X378" s="81" t="str">
        <f t="shared" si="23"/>
        <v>122020</v>
      </c>
      <c r="AA378"/>
    </row>
    <row r="379" spans="1:27" x14ac:dyDescent="0.25">
      <c r="A379" s="57">
        <v>44286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-236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25">
      <c r="A380" s="57">
        <v>44286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7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25">
      <c r="A381" s="57">
        <v>44286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37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25">
      <c r="A382" s="57">
        <v>44286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37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25">
      <c r="A383" s="57">
        <v>44286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37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25">
      <c r="A384" s="57">
        <v>44286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-24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25">
      <c r="A385" s="57">
        <v>44286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-175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25">
      <c r="A386" s="57">
        <v>44286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-52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31 a 60 dias</v>
      </c>
      <c r="X386" s="81" t="str">
        <f t="shared" si="23"/>
        <v>22021</v>
      </c>
      <c r="AA386"/>
    </row>
    <row r="387" spans="1:27" x14ac:dyDescent="0.25">
      <c r="A387" s="57">
        <v>44286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37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25">
      <c r="A388" s="57">
        <v>44286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37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25">
      <c r="A389" s="57">
        <v>44286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-144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Acima de 120 dias</v>
      </c>
      <c r="X389" s="81" t="str">
        <f t="shared" si="27"/>
        <v>112020</v>
      </c>
      <c r="AA389"/>
    </row>
    <row r="390" spans="1:27" x14ac:dyDescent="0.25">
      <c r="A390" s="57">
        <v>44286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-236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25">
      <c r="A391" s="57">
        <v>44286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37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25">
      <c r="A392" s="57">
        <v>44286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-24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25">
      <c r="A393" s="57">
        <v>44286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-24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25">
      <c r="A394" s="57">
        <v>44286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37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25">
      <c r="A395" s="57">
        <v>44286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-175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25">
      <c r="A396" s="57">
        <v>44286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-114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91 a 120 dias</v>
      </c>
      <c r="X396" s="81" t="str">
        <f t="shared" si="27"/>
        <v>12021</v>
      </c>
      <c r="AA396"/>
    </row>
    <row r="397" spans="1:27" x14ac:dyDescent="0.25">
      <c r="A397" s="57">
        <v>44286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-114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91 a 120 dias</v>
      </c>
      <c r="X397" s="81" t="str">
        <f t="shared" si="27"/>
        <v>22021</v>
      </c>
      <c r="AA397"/>
    </row>
    <row r="398" spans="1:27" x14ac:dyDescent="0.25">
      <c r="A398" s="57">
        <v>44286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-114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91 a 120 dias</v>
      </c>
      <c r="X398" s="81" t="str">
        <f t="shared" si="27"/>
        <v>12021</v>
      </c>
      <c r="AA398"/>
    </row>
    <row r="399" spans="1:27" x14ac:dyDescent="0.25">
      <c r="A399" s="57">
        <v>44286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-205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25">
      <c r="A400" s="57">
        <v>44286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-114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91 a 120 dias</v>
      </c>
      <c r="X400" s="81" t="str">
        <f t="shared" si="27"/>
        <v>12021</v>
      </c>
      <c r="AA400"/>
    </row>
    <row r="401" spans="1:27" x14ac:dyDescent="0.25">
      <c r="A401" s="57">
        <v>44286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-175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25">
      <c r="A402" s="57">
        <v>44286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37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25">
      <c r="A403" s="57">
        <v>44286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-114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91 a 120 dias</v>
      </c>
      <c r="X403" s="81" t="str">
        <f t="shared" si="27"/>
        <v>12021</v>
      </c>
      <c r="AA403"/>
    </row>
    <row r="404" spans="1:27" x14ac:dyDescent="0.25">
      <c r="A404" s="57">
        <v>44286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68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25">
      <c r="A405" s="57">
        <v>44286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-83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61 a 90 dias</v>
      </c>
      <c r="X405" s="81" t="str">
        <f t="shared" si="27"/>
        <v>12021</v>
      </c>
      <c r="AA405"/>
    </row>
    <row r="406" spans="1:27" x14ac:dyDescent="0.25">
      <c r="A406" s="57">
        <v>44286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-144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Acima de 120 dias</v>
      </c>
      <c r="X406" s="81" t="str">
        <f t="shared" si="27"/>
        <v>112020</v>
      </c>
      <c r="AA406"/>
    </row>
    <row r="407" spans="1:27" x14ac:dyDescent="0.25">
      <c r="A407" s="57">
        <v>44286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-144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Acima de 120 dias</v>
      </c>
      <c r="X407" s="81" t="str">
        <f t="shared" si="27"/>
        <v>112020</v>
      </c>
      <c r="AA407"/>
    </row>
    <row r="408" spans="1:27" x14ac:dyDescent="0.25">
      <c r="A408" s="57">
        <v>44286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-52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31 a 60 dias</v>
      </c>
      <c r="X408" s="81" t="str">
        <f t="shared" si="27"/>
        <v>22021</v>
      </c>
      <c r="AA408"/>
    </row>
    <row r="409" spans="1:27" x14ac:dyDescent="0.25">
      <c r="A409" s="57">
        <v>44286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37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25">
      <c r="A410" s="57">
        <v>44286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-24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25">
      <c r="A411" s="57">
        <v>44286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-52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31 a 60 dias</v>
      </c>
      <c r="X411" s="81" t="str">
        <f t="shared" si="27"/>
        <v>32021</v>
      </c>
      <c r="AA411"/>
    </row>
    <row r="412" spans="1:27" x14ac:dyDescent="0.25">
      <c r="A412" s="57">
        <v>44286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37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25">
      <c r="A413" s="57">
        <v>44286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-52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31 a 60 dias</v>
      </c>
      <c r="X413" s="81" t="str">
        <f t="shared" si="27"/>
        <v>22021</v>
      </c>
      <c r="AA413"/>
    </row>
    <row r="414" spans="1:27" x14ac:dyDescent="0.25">
      <c r="A414" s="57">
        <v>44286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-114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91 a 120 dias</v>
      </c>
      <c r="X414" s="81" t="str">
        <f t="shared" si="27"/>
        <v>122020</v>
      </c>
      <c r="AA414"/>
    </row>
    <row r="415" spans="1:27" x14ac:dyDescent="0.25">
      <c r="A415" s="57">
        <v>44286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37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25">
      <c r="A416" s="57">
        <v>44286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-52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31 a 60 dias</v>
      </c>
      <c r="X416" s="81" t="str">
        <f t="shared" si="27"/>
        <v>22021</v>
      </c>
      <c r="AA416"/>
    </row>
    <row r="417" spans="1:27" x14ac:dyDescent="0.25">
      <c r="A417" s="57">
        <v>44286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37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25">
      <c r="A418" s="57">
        <v>44286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-114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91 a 120 dias</v>
      </c>
      <c r="X418" s="81" t="str">
        <f t="shared" si="27"/>
        <v>12021</v>
      </c>
      <c r="AA418"/>
    </row>
    <row r="419" spans="1:27" x14ac:dyDescent="0.25">
      <c r="A419" s="57">
        <v>44286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-236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25">
      <c r="A420" s="57">
        <v>44286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-205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25">
      <c r="A421" s="57">
        <v>44286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-205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25">
      <c r="A422" s="57">
        <v>44286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-52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31 a 60 dias</v>
      </c>
      <c r="X422" s="81" t="str">
        <f t="shared" si="27"/>
        <v>32021</v>
      </c>
      <c r="AA422"/>
    </row>
    <row r="423" spans="1:27" x14ac:dyDescent="0.25">
      <c r="A423" s="57">
        <v>44286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-236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25">
      <c r="A424" s="57">
        <v>44286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-52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31 a 60 dias</v>
      </c>
      <c r="X424" s="81" t="str">
        <f t="shared" si="27"/>
        <v>22021</v>
      </c>
      <c r="AA424"/>
    </row>
    <row r="425" spans="1:27" x14ac:dyDescent="0.25">
      <c r="A425" s="57">
        <v>44286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-267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25">
      <c r="A426" s="57">
        <v>44286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37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25">
      <c r="A427" s="57">
        <v>44286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-114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91 a 120 dias</v>
      </c>
      <c r="X427" s="81" t="str">
        <f t="shared" si="27"/>
        <v>122020</v>
      </c>
      <c r="AA427"/>
    </row>
    <row r="428" spans="1:27" x14ac:dyDescent="0.25">
      <c r="A428" s="57">
        <v>44286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37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25">
      <c r="A429" s="57">
        <v>44286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-24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25">
      <c r="A430" s="57">
        <v>44286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-175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25">
      <c r="A431" s="57">
        <v>44286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7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25">
      <c r="A432" s="57">
        <v>44286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-114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91 a 120 dias</v>
      </c>
      <c r="X432" s="81" t="str">
        <f t="shared" si="27"/>
        <v>122020</v>
      </c>
      <c r="AA432"/>
    </row>
    <row r="433" spans="1:27" x14ac:dyDescent="0.25">
      <c r="A433" s="57">
        <v>44286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-297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25">
      <c r="A434" s="57">
        <v>44286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-297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25">
      <c r="A435" s="57">
        <v>44286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-24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25">
      <c r="A436" s="57">
        <v>44286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-24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25">
      <c r="A437" s="57">
        <v>44286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-52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31 a 60 dias</v>
      </c>
      <c r="X437" s="81" t="str">
        <f t="shared" si="27"/>
        <v>22021</v>
      </c>
      <c r="AA437"/>
    </row>
    <row r="438" spans="1:27" x14ac:dyDescent="0.25">
      <c r="A438" s="57">
        <v>44286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-205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25">
      <c r="A439" s="57">
        <v>44286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37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25">
      <c r="A440" s="57">
        <v>44286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-24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25">
      <c r="A441" s="57">
        <v>44286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-24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25">
      <c r="A442" s="57">
        <v>44286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-52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31 a 60 dias</v>
      </c>
      <c r="X442" s="81" t="str">
        <f t="shared" si="27"/>
        <v>22021</v>
      </c>
      <c r="AA442"/>
    </row>
    <row r="443" spans="1:27" x14ac:dyDescent="0.25">
      <c r="A443" s="57">
        <v>44286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-236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25">
      <c r="A444" s="57">
        <v>44286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-267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25">
      <c r="A445" s="57">
        <v>44286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-144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Acima de 120 dias</v>
      </c>
      <c r="X445" s="81" t="str">
        <f t="shared" si="27"/>
        <v>112020</v>
      </c>
      <c r="AA445"/>
    </row>
    <row r="446" spans="1:27" x14ac:dyDescent="0.25">
      <c r="A446" s="57">
        <v>44286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7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25">
      <c r="A447" s="57">
        <v>44286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37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25">
      <c r="A448" s="57">
        <v>44286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-52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31 a 60 dias</v>
      </c>
      <c r="X448" s="81" t="str">
        <f t="shared" si="27"/>
        <v>22021</v>
      </c>
      <c r="AA448"/>
    </row>
    <row r="449" spans="1:27" x14ac:dyDescent="0.25">
      <c r="A449" s="57">
        <v>44286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-24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25">
      <c r="A450" s="57">
        <v>44286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37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25">
      <c r="A451" s="57">
        <v>44286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-144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Acima de 120 dias</v>
      </c>
      <c r="X451" s="81" t="str">
        <f t="shared" ref="X451:X514" si="31">MONTH(U451)&amp;YEAR(U451)</f>
        <v>112020</v>
      </c>
      <c r="AA451"/>
    </row>
    <row r="452" spans="1:27" x14ac:dyDescent="0.25">
      <c r="A452" s="57">
        <v>44286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37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25">
      <c r="A453" s="57">
        <v>44286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-297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25">
      <c r="A454" s="57">
        <v>44286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37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25">
      <c r="A455" s="57">
        <v>44286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-114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91 a 120 dias</v>
      </c>
      <c r="X455" s="81" t="str">
        <f t="shared" si="31"/>
        <v>122020</v>
      </c>
      <c r="AA455"/>
    </row>
    <row r="456" spans="1:27" x14ac:dyDescent="0.25">
      <c r="A456" s="57">
        <v>44286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-297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25">
      <c r="A457" s="57">
        <v>44286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-52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31 a 60 dias</v>
      </c>
      <c r="X457" s="81" t="str">
        <f t="shared" si="31"/>
        <v>22021</v>
      </c>
      <c r="AA457"/>
    </row>
    <row r="458" spans="1:27" x14ac:dyDescent="0.25">
      <c r="A458" s="57">
        <v>44286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-205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25">
      <c r="A459" s="57">
        <v>44286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-175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25">
      <c r="A460" s="57">
        <v>44286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-24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25">
      <c r="A461" s="57">
        <v>44286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-114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91 a 120 dias</v>
      </c>
      <c r="X461" s="81" t="str">
        <f t="shared" si="31"/>
        <v>122020</v>
      </c>
      <c r="AA461"/>
    </row>
    <row r="462" spans="1:27" x14ac:dyDescent="0.25">
      <c r="A462" s="57">
        <v>44286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-114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91 a 120 dias</v>
      </c>
      <c r="X462" s="81" t="str">
        <f t="shared" si="31"/>
        <v>12021</v>
      </c>
      <c r="AA462"/>
    </row>
    <row r="463" spans="1:27" x14ac:dyDescent="0.25">
      <c r="A463" s="57">
        <v>44286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37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25">
      <c r="A464" s="57">
        <v>44286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-144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Acima de 120 dias</v>
      </c>
      <c r="X464" s="81" t="str">
        <f t="shared" si="31"/>
        <v>112020</v>
      </c>
      <c r="AA464"/>
    </row>
    <row r="465" spans="1:27" x14ac:dyDescent="0.25">
      <c r="A465" s="57">
        <v>44286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-83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61 a 90 dias</v>
      </c>
      <c r="X465" s="81" t="str">
        <f t="shared" si="31"/>
        <v>22021</v>
      </c>
      <c r="AA465"/>
    </row>
    <row r="466" spans="1:27" x14ac:dyDescent="0.25">
      <c r="A466" s="57">
        <v>44286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-114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91 a 120 dias</v>
      </c>
      <c r="X466" s="81" t="str">
        <f t="shared" si="31"/>
        <v>122020</v>
      </c>
      <c r="AA466"/>
    </row>
    <row r="467" spans="1:27" x14ac:dyDescent="0.25">
      <c r="A467" s="57">
        <v>44286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-144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Acima de 120 dias</v>
      </c>
      <c r="X467" s="81" t="str">
        <f t="shared" si="31"/>
        <v>112020</v>
      </c>
      <c r="AA467"/>
    </row>
    <row r="468" spans="1:27" x14ac:dyDescent="0.25">
      <c r="A468" s="57">
        <v>44286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-114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91 a 120 dias</v>
      </c>
      <c r="X468" s="81" t="str">
        <f t="shared" si="31"/>
        <v>122020</v>
      </c>
      <c r="AA468"/>
    </row>
    <row r="469" spans="1:27" x14ac:dyDescent="0.25">
      <c r="A469" s="57">
        <v>44286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-236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25">
      <c r="A470" s="57">
        <v>44286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-236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25">
      <c r="A471" s="57">
        <v>44286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37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25">
      <c r="A472" s="57">
        <v>44286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-24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25">
      <c r="A473" s="57">
        <v>44286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-175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25">
      <c r="A474" s="57">
        <v>44286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-52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31 a 60 dias</v>
      </c>
      <c r="X474" s="81" t="str">
        <f t="shared" si="31"/>
        <v>22021</v>
      </c>
      <c r="AA474"/>
    </row>
    <row r="475" spans="1:27" x14ac:dyDescent="0.25">
      <c r="A475" s="57">
        <v>44286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-114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91 a 120 dias</v>
      </c>
      <c r="X475" s="81" t="str">
        <f t="shared" si="31"/>
        <v>122020</v>
      </c>
      <c r="AA475"/>
    </row>
    <row r="476" spans="1:27" x14ac:dyDescent="0.25">
      <c r="A476" s="57">
        <v>44286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-144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Acima de 120 dias</v>
      </c>
      <c r="X476" s="81" t="str">
        <f t="shared" si="31"/>
        <v>112020</v>
      </c>
      <c r="AA476"/>
    </row>
    <row r="477" spans="1:27" x14ac:dyDescent="0.25">
      <c r="A477" s="57">
        <v>44286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-52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31 a 60 dias</v>
      </c>
      <c r="X477" s="81" t="str">
        <f t="shared" si="31"/>
        <v>22021</v>
      </c>
      <c r="AA477"/>
    </row>
    <row r="478" spans="1:27" x14ac:dyDescent="0.25">
      <c r="A478" s="57">
        <v>44286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37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25">
      <c r="A479" s="57">
        <v>44286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-24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25">
      <c r="A480" s="57">
        <v>44286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-24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25">
      <c r="A481" s="57">
        <v>44286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-24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25">
      <c r="A482" s="57">
        <v>44286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-114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91 a 120 dias</v>
      </c>
      <c r="X482" s="81" t="str">
        <f t="shared" si="31"/>
        <v>12021</v>
      </c>
      <c r="AA482"/>
    </row>
    <row r="483" spans="1:27" x14ac:dyDescent="0.25">
      <c r="A483" s="57">
        <v>44286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-144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Acima de 120 dias</v>
      </c>
      <c r="X483" s="81" t="str">
        <f t="shared" si="31"/>
        <v>112020</v>
      </c>
      <c r="AA483"/>
    </row>
    <row r="484" spans="1:27" x14ac:dyDescent="0.25">
      <c r="A484" s="57">
        <v>44286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-267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25">
      <c r="A485" s="57">
        <v>44286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-114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91 a 120 dias</v>
      </c>
      <c r="X485" s="81" t="str">
        <f t="shared" si="31"/>
        <v>12021</v>
      </c>
      <c r="AA485"/>
    </row>
    <row r="486" spans="1:27" x14ac:dyDescent="0.25">
      <c r="A486" s="57">
        <v>44286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-144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Acima de 120 dias</v>
      </c>
      <c r="X486" s="81" t="str">
        <f t="shared" si="31"/>
        <v>112020</v>
      </c>
      <c r="AA486"/>
    </row>
    <row r="487" spans="1:27" x14ac:dyDescent="0.25">
      <c r="A487" s="57">
        <v>44286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-114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91 a 120 dias</v>
      </c>
      <c r="X487" s="81" t="str">
        <f t="shared" si="31"/>
        <v>12021</v>
      </c>
      <c r="AA487"/>
    </row>
    <row r="488" spans="1:27" x14ac:dyDescent="0.25">
      <c r="A488" s="57">
        <v>44286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-52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31 a 60 dias</v>
      </c>
      <c r="X488" s="81" t="str">
        <f t="shared" si="31"/>
        <v>32021</v>
      </c>
      <c r="AA488"/>
    </row>
    <row r="489" spans="1:27" x14ac:dyDescent="0.25">
      <c r="A489" s="57">
        <v>44286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37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25">
      <c r="A490" s="57">
        <v>44286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-83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61 a 90 dias</v>
      </c>
      <c r="X490" s="81" t="str">
        <f t="shared" si="31"/>
        <v>12021</v>
      </c>
      <c r="AA490"/>
    </row>
    <row r="491" spans="1:27" x14ac:dyDescent="0.25">
      <c r="A491" s="57">
        <v>44286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37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25">
      <c r="A492" s="57">
        <v>44286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-236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25">
      <c r="A493" s="57">
        <v>44286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37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25">
      <c r="A494" s="57">
        <v>44286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-52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31 a 60 dias</v>
      </c>
      <c r="X494" s="81" t="str">
        <f t="shared" si="31"/>
        <v>22021</v>
      </c>
      <c r="AA494"/>
    </row>
    <row r="495" spans="1:27" x14ac:dyDescent="0.25">
      <c r="A495" s="57">
        <v>44286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-205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25">
      <c r="A496" s="57">
        <v>44286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-52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31 a 60 dias</v>
      </c>
      <c r="X496" s="81" t="str">
        <f t="shared" si="31"/>
        <v>22021</v>
      </c>
      <c r="AA496"/>
    </row>
    <row r="497" spans="1:27" x14ac:dyDescent="0.25">
      <c r="A497" s="57">
        <v>44286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37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25">
      <c r="A498" s="57">
        <v>44286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-114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91 a 120 dias</v>
      </c>
      <c r="X498" s="81" t="str">
        <f t="shared" si="31"/>
        <v>122020</v>
      </c>
      <c r="AA498"/>
    </row>
    <row r="499" spans="1:27" x14ac:dyDescent="0.25">
      <c r="A499" s="57">
        <v>44286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-52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31 a 60 dias</v>
      </c>
      <c r="X499" s="81" t="str">
        <f t="shared" si="31"/>
        <v>22021</v>
      </c>
      <c r="AA499"/>
    </row>
    <row r="500" spans="1:27" x14ac:dyDescent="0.25">
      <c r="A500" s="57">
        <v>44286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-144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Acima de 120 dias</v>
      </c>
      <c r="X500" s="81" t="str">
        <f t="shared" si="31"/>
        <v>112020</v>
      </c>
      <c r="AA500"/>
    </row>
    <row r="501" spans="1:27" x14ac:dyDescent="0.25">
      <c r="A501" s="57">
        <v>44286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37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25">
      <c r="A502" s="57">
        <v>44286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-52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31 a 60 dias</v>
      </c>
      <c r="X502" s="81" t="str">
        <f t="shared" si="31"/>
        <v>22021</v>
      </c>
      <c r="AA502"/>
    </row>
    <row r="503" spans="1:27" x14ac:dyDescent="0.25">
      <c r="A503" s="57">
        <v>44286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-236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25">
      <c r="A504" s="57">
        <v>44286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-175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25">
      <c r="A505" s="57">
        <v>44286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-144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Acima de 120 dias</v>
      </c>
      <c r="X505" s="81" t="str">
        <f t="shared" si="31"/>
        <v>112020</v>
      </c>
      <c r="AA505"/>
    </row>
    <row r="506" spans="1:27" x14ac:dyDescent="0.25">
      <c r="A506" s="57">
        <v>44286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37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25">
      <c r="A507" s="57">
        <v>44286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-24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25">
      <c r="A508" s="57">
        <v>44286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7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25">
      <c r="A509" s="57">
        <v>44286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-236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25">
      <c r="A510" s="57">
        <v>44286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-114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91 a 120 dias</v>
      </c>
      <c r="X510" s="81" t="str">
        <f t="shared" si="31"/>
        <v>12021</v>
      </c>
      <c r="AA510"/>
    </row>
    <row r="511" spans="1:27" x14ac:dyDescent="0.25">
      <c r="A511" s="57">
        <v>44286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-24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25">
      <c r="A512" s="57">
        <v>44286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-114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91 a 120 dias</v>
      </c>
      <c r="X512" s="81" t="str">
        <f t="shared" si="31"/>
        <v>122020</v>
      </c>
      <c r="AA512"/>
    </row>
    <row r="513" spans="1:27" x14ac:dyDescent="0.25">
      <c r="A513" s="57">
        <v>44286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-114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91 a 120 dias</v>
      </c>
      <c r="X513" s="81" t="str">
        <f t="shared" si="31"/>
        <v>122020</v>
      </c>
      <c r="AA513"/>
    </row>
    <row r="514" spans="1:27" x14ac:dyDescent="0.25">
      <c r="A514" s="57">
        <v>44286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-114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91 a 120 dias</v>
      </c>
      <c r="X514" s="81" t="str">
        <f t="shared" si="31"/>
        <v>122020</v>
      </c>
      <c r="AA514"/>
    </row>
    <row r="515" spans="1:27" x14ac:dyDescent="0.25">
      <c r="A515" s="57">
        <v>44286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-52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31 a 60 dias</v>
      </c>
      <c r="X515" s="81" t="str">
        <f t="shared" ref="X515:X578" si="35">MONTH(U515)&amp;YEAR(U515)</f>
        <v>22021</v>
      </c>
      <c r="AA515"/>
    </row>
    <row r="516" spans="1:27" x14ac:dyDescent="0.25">
      <c r="A516" s="57">
        <v>44286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7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25">
      <c r="A517" s="57">
        <v>44286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37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25">
      <c r="A518" s="57">
        <v>44286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-297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25">
      <c r="A519" s="57">
        <v>44286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-205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25">
      <c r="A520" s="57">
        <v>44286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-144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Acima de 120 dias</v>
      </c>
      <c r="X520" s="81" t="str">
        <f t="shared" si="35"/>
        <v>112020</v>
      </c>
      <c r="AA520"/>
    </row>
    <row r="521" spans="1:27" x14ac:dyDescent="0.25">
      <c r="A521" s="57">
        <v>44286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-144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Acima de 120 dias</v>
      </c>
      <c r="X521" s="81" t="str">
        <f t="shared" si="35"/>
        <v>112020</v>
      </c>
      <c r="AA521"/>
    </row>
    <row r="522" spans="1:27" x14ac:dyDescent="0.25">
      <c r="A522" s="57">
        <v>44286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-52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31 a 60 dias</v>
      </c>
      <c r="X522" s="81" t="str">
        <f t="shared" si="35"/>
        <v>22021</v>
      </c>
      <c r="AA522"/>
    </row>
    <row r="523" spans="1:27" x14ac:dyDescent="0.25">
      <c r="A523" s="57">
        <v>44286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737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25">
      <c r="A524" s="57">
        <v>44286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7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25">
      <c r="A525" s="57">
        <v>44286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-24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25">
      <c r="A526" s="57">
        <v>44286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37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25">
      <c r="A527" s="57">
        <v>44286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-144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Acima de 120 dias</v>
      </c>
      <c r="X527" s="81" t="str">
        <f t="shared" si="35"/>
        <v>112020</v>
      </c>
      <c r="AA527"/>
    </row>
    <row r="528" spans="1:27" x14ac:dyDescent="0.25">
      <c r="A528" s="57">
        <v>44286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-52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31 a 60 dias</v>
      </c>
      <c r="X528" s="81" t="str">
        <f t="shared" si="35"/>
        <v>22021</v>
      </c>
      <c r="AA528"/>
    </row>
    <row r="529" spans="1:27" x14ac:dyDescent="0.25">
      <c r="A529" s="57">
        <v>44286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-52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31 a 60 dias</v>
      </c>
      <c r="X529" s="81" t="str">
        <f t="shared" si="35"/>
        <v>22021</v>
      </c>
      <c r="AA529"/>
    </row>
    <row r="530" spans="1:27" x14ac:dyDescent="0.25">
      <c r="A530" s="57">
        <v>44286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-114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91 a 120 dias</v>
      </c>
      <c r="X530" s="81" t="str">
        <f t="shared" si="35"/>
        <v>12021</v>
      </c>
      <c r="AA530"/>
    </row>
    <row r="531" spans="1:27" x14ac:dyDescent="0.25">
      <c r="A531" s="57">
        <v>44286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-52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31 a 60 dias</v>
      </c>
      <c r="X531" s="81" t="str">
        <f t="shared" si="35"/>
        <v>42021</v>
      </c>
      <c r="AA531"/>
    </row>
    <row r="532" spans="1:27" x14ac:dyDescent="0.25">
      <c r="A532" s="57">
        <v>44286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37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25">
      <c r="A533" s="57">
        <v>44286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37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25">
      <c r="A534" s="57">
        <v>44286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-114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91 a 120 dias</v>
      </c>
      <c r="X534" s="81" t="str">
        <f t="shared" si="35"/>
        <v>12021</v>
      </c>
      <c r="AA534"/>
    </row>
    <row r="535" spans="1:27" x14ac:dyDescent="0.25">
      <c r="A535" s="57">
        <v>44286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-52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31 a 60 dias</v>
      </c>
      <c r="X535" s="81" t="str">
        <f t="shared" si="35"/>
        <v>22021</v>
      </c>
      <c r="AA535"/>
    </row>
    <row r="536" spans="1:27" x14ac:dyDescent="0.25">
      <c r="A536" s="57">
        <v>44286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37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25">
      <c r="A537" s="57">
        <v>44286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-83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61 a 90 dias</v>
      </c>
      <c r="X537" s="81" t="str">
        <f t="shared" si="35"/>
        <v>12021</v>
      </c>
      <c r="AA537"/>
    </row>
    <row r="538" spans="1:27" x14ac:dyDescent="0.25">
      <c r="A538" s="57">
        <v>44286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37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25">
      <c r="A539" s="57">
        <v>44286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37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25">
      <c r="A540" s="57">
        <v>44286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-236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25">
      <c r="A541" s="57">
        <v>44286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-114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91 a 120 dias</v>
      </c>
      <c r="X541" s="81" t="str">
        <f t="shared" si="35"/>
        <v>12021</v>
      </c>
      <c r="AA541"/>
    </row>
    <row r="542" spans="1:27" x14ac:dyDescent="0.25">
      <c r="A542" s="57">
        <v>44286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-52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31 a 60 dias</v>
      </c>
      <c r="X542" s="81" t="str">
        <f t="shared" si="35"/>
        <v>22021</v>
      </c>
      <c r="AA542"/>
    </row>
    <row r="543" spans="1:27" x14ac:dyDescent="0.25">
      <c r="A543" s="57">
        <v>44286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-52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31 a 60 dias</v>
      </c>
      <c r="X543" s="81" t="str">
        <f t="shared" si="35"/>
        <v>42021</v>
      </c>
      <c r="AA543"/>
    </row>
    <row r="544" spans="1:27" x14ac:dyDescent="0.25">
      <c r="A544" s="57">
        <v>44286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37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25">
      <c r="A545" s="57">
        <v>44286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-114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91 a 120 dias</v>
      </c>
      <c r="X545" s="81" t="str">
        <f t="shared" si="35"/>
        <v>12021</v>
      </c>
      <c r="AA545"/>
    </row>
    <row r="546" spans="1:27" x14ac:dyDescent="0.25">
      <c r="A546" s="57">
        <v>44286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-24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25">
      <c r="A547" s="57">
        <v>44286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37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25">
      <c r="A548" s="57">
        <v>44286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-114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91 a 120 dias</v>
      </c>
      <c r="X548" s="81" t="str">
        <f t="shared" si="35"/>
        <v>12021</v>
      </c>
      <c r="AA548"/>
    </row>
    <row r="549" spans="1:27" x14ac:dyDescent="0.25">
      <c r="A549" s="57">
        <v>44286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-205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25">
      <c r="A550" s="57">
        <v>44286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37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25">
      <c r="A551" s="57">
        <v>44286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-144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Acima de 120 dias</v>
      </c>
      <c r="X551" s="81" t="str">
        <f t="shared" si="35"/>
        <v>112020</v>
      </c>
      <c r="AA551"/>
    </row>
    <row r="552" spans="1:27" x14ac:dyDescent="0.25">
      <c r="A552" s="57">
        <v>44286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-52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31 a 60 dias</v>
      </c>
      <c r="X552" s="81" t="str">
        <f t="shared" si="35"/>
        <v>22021</v>
      </c>
      <c r="AA552"/>
    </row>
    <row r="553" spans="1:27" x14ac:dyDescent="0.25">
      <c r="A553" s="57">
        <v>44286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37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25">
      <c r="A554" s="57">
        <v>44286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37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25">
      <c r="A555" s="57">
        <v>44286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-24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25">
      <c r="A556" s="57">
        <v>44286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37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25">
      <c r="A557" s="57">
        <v>44286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-205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25">
      <c r="A558" s="57">
        <v>44286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-52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31 a 60 dias</v>
      </c>
      <c r="X558" s="81" t="str">
        <f t="shared" si="35"/>
        <v>22021</v>
      </c>
      <c r="AA558"/>
    </row>
    <row r="559" spans="1:27" x14ac:dyDescent="0.25">
      <c r="A559" s="57">
        <v>44286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-24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25">
      <c r="A560" s="57">
        <v>44286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37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25">
      <c r="A561" s="57">
        <v>44286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-144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Acima de 120 dias</v>
      </c>
      <c r="X561" s="81" t="str">
        <f t="shared" si="35"/>
        <v>122020</v>
      </c>
      <c r="AA561"/>
    </row>
    <row r="562" spans="1:27" x14ac:dyDescent="0.25">
      <c r="A562" s="57">
        <v>44286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-236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25">
      <c r="A563" s="57">
        <v>44286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-24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25">
      <c r="A564" s="57">
        <v>44286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-24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25">
      <c r="A565" s="57">
        <v>44286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-52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31 a 60 dias</v>
      </c>
      <c r="X565" s="81" t="str">
        <f t="shared" si="35"/>
        <v>22021</v>
      </c>
      <c r="AA565"/>
    </row>
    <row r="566" spans="1:27" x14ac:dyDescent="0.25">
      <c r="A566" s="57">
        <v>44286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-114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91 a 120 dias</v>
      </c>
      <c r="X566" s="81" t="str">
        <f t="shared" si="35"/>
        <v>12021</v>
      </c>
      <c r="AA566"/>
    </row>
    <row r="567" spans="1:27" x14ac:dyDescent="0.25">
      <c r="A567" s="57">
        <v>44286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-236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25">
      <c r="A568" s="57">
        <v>44286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-114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91 a 120 dias</v>
      </c>
      <c r="X568" s="81" t="str">
        <f t="shared" si="35"/>
        <v>12021</v>
      </c>
      <c r="AA568"/>
    </row>
    <row r="569" spans="1:27" x14ac:dyDescent="0.25">
      <c r="A569" s="57">
        <v>44286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-114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91 a 120 dias</v>
      </c>
      <c r="X569" s="81" t="str">
        <f t="shared" si="35"/>
        <v>12021</v>
      </c>
      <c r="AA569"/>
    </row>
    <row r="570" spans="1:27" x14ac:dyDescent="0.25">
      <c r="A570" s="57">
        <v>44286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-52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31 a 60 dias</v>
      </c>
      <c r="X570" s="81" t="str">
        <f t="shared" si="35"/>
        <v>22021</v>
      </c>
      <c r="AA570"/>
    </row>
    <row r="571" spans="1:27" x14ac:dyDescent="0.25">
      <c r="A571" s="57">
        <v>44286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-52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31 a 60 dias</v>
      </c>
      <c r="X571" s="81" t="str">
        <f t="shared" si="35"/>
        <v>22021</v>
      </c>
      <c r="AA571"/>
    </row>
    <row r="572" spans="1:27" x14ac:dyDescent="0.25">
      <c r="A572" s="57">
        <v>44286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-52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31 a 60 dias</v>
      </c>
      <c r="X572" s="81" t="str">
        <f t="shared" si="35"/>
        <v>22021</v>
      </c>
      <c r="AA572"/>
    </row>
    <row r="573" spans="1:27" x14ac:dyDescent="0.25">
      <c r="A573" s="57">
        <v>44286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-267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25">
      <c r="A574" s="57">
        <v>44286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-52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31 a 60 dias</v>
      </c>
      <c r="X574" s="81" t="str">
        <f t="shared" si="35"/>
        <v>22021</v>
      </c>
      <c r="AA574"/>
    </row>
    <row r="575" spans="1:27" x14ac:dyDescent="0.25">
      <c r="A575" s="57">
        <v>44286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-52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31 a 60 dias</v>
      </c>
      <c r="X575" s="81" t="str">
        <f t="shared" si="35"/>
        <v>22021</v>
      </c>
      <c r="AA575"/>
    </row>
    <row r="576" spans="1:27" x14ac:dyDescent="0.25">
      <c r="A576" s="57">
        <v>44286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-144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Acima de 120 dias</v>
      </c>
      <c r="X576" s="81" t="str">
        <f t="shared" si="35"/>
        <v>112020</v>
      </c>
      <c r="AA576"/>
    </row>
    <row r="577" spans="1:27" x14ac:dyDescent="0.25">
      <c r="A577" s="57">
        <v>44286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-83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61 a 90 dias</v>
      </c>
      <c r="X577" s="81" t="str">
        <f t="shared" si="35"/>
        <v>12021</v>
      </c>
      <c r="AA577"/>
    </row>
    <row r="578" spans="1:27" x14ac:dyDescent="0.25">
      <c r="A578" s="57">
        <v>44286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37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25">
      <c r="A579" s="57">
        <v>44286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-24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25">
      <c r="A580" s="57">
        <v>44286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37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25">
      <c r="A581" s="57">
        <v>44286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-24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25">
      <c r="A582" s="57">
        <v>44286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7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25">
      <c r="A583" s="57">
        <v>44286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-144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Acima de 120 dias</v>
      </c>
      <c r="X583" s="81" t="str">
        <f t="shared" si="39"/>
        <v>112020</v>
      </c>
      <c r="AA583"/>
    </row>
    <row r="584" spans="1:27" x14ac:dyDescent="0.25">
      <c r="A584" s="57">
        <v>44286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-144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Acima de 120 dias</v>
      </c>
      <c r="X584" s="81" t="str">
        <f t="shared" si="39"/>
        <v>112020</v>
      </c>
      <c r="AA584"/>
    </row>
    <row r="585" spans="1:27" x14ac:dyDescent="0.25">
      <c r="A585" s="57">
        <v>44286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-144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Acima de 120 dias</v>
      </c>
      <c r="X585" s="81" t="str">
        <f t="shared" si="39"/>
        <v>112020</v>
      </c>
      <c r="AA585"/>
    </row>
    <row r="586" spans="1:27" x14ac:dyDescent="0.25">
      <c r="A586" s="57">
        <v>44286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7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25">
      <c r="A587" s="57">
        <v>44286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-114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91 a 120 dias</v>
      </c>
      <c r="X587" s="81" t="str">
        <f t="shared" si="39"/>
        <v>12021</v>
      </c>
      <c r="AA587"/>
    </row>
    <row r="588" spans="1:27" x14ac:dyDescent="0.25">
      <c r="A588" s="57">
        <v>44286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-114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91 a 120 dias</v>
      </c>
      <c r="X588" s="81" t="str">
        <f t="shared" si="39"/>
        <v>112020</v>
      </c>
      <c r="AA588"/>
    </row>
    <row r="589" spans="1:27" x14ac:dyDescent="0.25">
      <c r="A589" s="57">
        <v>44286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37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25">
      <c r="A590" s="57">
        <v>44286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37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25">
      <c r="A591" s="57">
        <v>44286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-114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91 a 120 dias</v>
      </c>
      <c r="X591" s="81" t="str">
        <f t="shared" si="39"/>
        <v>12021</v>
      </c>
      <c r="AA591"/>
    </row>
    <row r="592" spans="1:27" x14ac:dyDescent="0.25">
      <c r="A592" s="57">
        <v>44286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-297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25">
      <c r="A593" s="57">
        <v>44286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-24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25">
      <c r="A594" s="57">
        <v>44286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7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25">
      <c r="A595" s="57">
        <v>44286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-236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25">
      <c r="A596" s="57">
        <v>44286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37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25">
      <c r="A597" s="57">
        <v>44286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-205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25">
      <c r="A598" s="57">
        <v>44286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37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25">
      <c r="A599" s="57">
        <v>44286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-52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31 a 60 dias</v>
      </c>
      <c r="X599" s="81" t="str">
        <f t="shared" si="39"/>
        <v>22021</v>
      </c>
      <c r="AA599"/>
    </row>
    <row r="600" spans="1:27" x14ac:dyDescent="0.25">
      <c r="A600" s="57">
        <v>44286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37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25">
      <c r="A601" s="57">
        <v>44286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-358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25">
      <c r="A602" s="57">
        <v>44286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-297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25">
      <c r="A603" s="57">
        <v>44286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-175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25">
      <c r="A604" s="57">
        <v>44286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-236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25">
      <c r="A605" s="57">
        <v>44286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37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25">
      <c r="A606" s="57">
        <v>44286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-52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31 a 60 dias</v>
      </c>
      <c r="X606" s="81" t="str">
        <f t="shared" si="39"/>
        <v>22021</v>
      </c>
      <c r="AA606"/>
    </row>
    <row r="607" spans="1:27" x14ac:dyDescent="0.25">
      <c r="A607" s="57">
        <v>44286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-114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91 a 120 dias</v>
      </c>
      <c r="X607" s="81" t="str">
        <f t="shared" si="39"/>
        <v>122020</v>
      </c>
      <c r="AA607"/>
    </row>
    <row r="608" spans="1:27" x14ac:dyDescent="0.25">
      <c r="A608" s="57">
        <v>44286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37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25">
      <c r="A609" s="57">
        <v>44286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-24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25">
      <c r="A610" s="57">
        <v>44286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-114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91 a 120 dias</v>
      </c>
      <c r="X610" s="81" t="str">
        <f t="shared" si="39"/>
        <v>12021</v>
      </c>
      <c r="AA610"/>
    </row>
    <row r="611" spans="1:27" x14ac:dyDescent="0.25">
      <c r="A611" s="57">
        <v>44286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-205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25">
      <c r="A612" s="57">
        <v>44286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37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25">
      <c r="A613" s="57">
        <v>44286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-205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25">
      <c r="A614" s="57">
        <v>44286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-114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91 a 120 dias</v>
      </c>
      <c r="X614" s="81" t="str">
        <f t="shared" si="39"/>
        <v>12021</v>
      </c>
      <c r="AA614"/>
    </row>
    <row r="615" spans="1:27" x14ac:dyDescent="0.25">
      <c r="A615" s="57">
        <v>44286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-144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Acima de 120 dias</v>
      </c>
      <c r="X615" s="81" t="str">
        <f t="shared" si="39"/>
        <v>112020</v>
      </c>
      <c r="AA615"/>
    </row>
    <row r="616" spans="1:27" x14ac:dyDescent="0.25">
      <c r="A616" s="57">
        <v>44286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37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25">
      <c r="A617" s="57">
        <v>44286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-114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91 a 120 dias</v>
      </c>
      <c r="X617" s="81" t="str">
        <f t="shared" si="39"/>
        <v>12021</v>
      </c>
      <c r="AA617"/>
    </row>
    <row r="618" spans="1:27" x14ac:dyDescent="0.25">
      <c r="A618" s="57">
        <v>44286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-24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25">
      <c r="A619" s="57">
        <v>44286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-114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91 a 120 dias</v>
      </c>
      <c r="X619" s="81" t="str">
        <f t="shared" si="39"/>
        <v>122020</v>
      </c>
      <c r="AA619"/>
    </row>
    <row r="620" spans="1:27" x14ac:dyDescent="0.25">
      <c r="A620" s="57">
        <v>44286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37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25">
      <c r="A621" s="57">
        <v>44286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-24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25">
      <c r="A622" s="57">
        <v>44286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-24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25">
      <c r="A623" s="57">
        <v>44286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37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25">
      <c r="A624" s="57">
        <v>44286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-144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Acima de 120 dias</v>
      </c>
      <c r="X624" s="81" t="str">
        <f t="shared" si="39"/>
        <v>112020</v>
      </c>
      <c r="AA624"/>
    </row>
    <row r="625" spans="1:27" x14ac:dyDescent="0.25">
      <c r="A625" s="57">
        <v>44286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7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25">
      <c r="A626" s="57">
        <v>44286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37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25">
      <c r="A627" s="57">
        <v>44286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-83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61 a 90 dias</v>
      </c>
      <c r="X627" s="81" t="str">
        <f t="shared" si="39"/>
        <v>12021</v>
      </c>
      <c r="AA627"/>
    </row>
    <row r="628" spans="1:27" x14ac:dyDescent="0.25">
      <c r="A628" s="57">
        <v>44286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-267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25">
      <c r="A629" s="57">
        <v>44286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-297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25">
      <c r="A630" s="57">
        <v>44286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-205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25">
      <c r="A631" s="57">
        <v>44286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-114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91 a 120 dias</v>
      </c>
      <c r="X631" s="81" t="str">
        <f t="shared" si="39"/>
        <v>122020</v>
      </c>
      <c r="AA631"/>
    </row>
    <row r="632" spans="1:27" x14ac:dyDescent="0.25">
      <c r="A632" s="57">
        <v>44286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-52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31 a 60 dias</v>
      </c>
      <c r="X632" s="81" t="str">
        <f t="shared" si="39"/>
        <v>22021</v>
      </c>
      <c r="AA632"/>
    </row>
    <row r="633" spans="1:27" x14ac:dyDescent="0.25">
      <c r="A633" s="57">
        <v>44286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-83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61 a 90 dias</v>
      </c>
      <c r="X633" s="81" t="str">
        <f t="shared" si="39"/>
        <v>12021</v>
      </c>
      <c r="AA633"/>
    </row>
    <row r="634" spans="1:27" x14ac:dyDescent="0.25">
      <c r="A634" s="57">
        <v>44286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37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25">
      <c r="A635" s="57">
        <v>44286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37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25">
      <c r="A636" s="57">
        <v>44286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-144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Acima de 120 dias</v>
      </c>
      <c r="X636" s="81" t="str">
        <f t="shared" si="39"/>
        <v>112020</v>
      </c>
      <c r="AA636"/>
    </row>
    <row r="637" spans="1:27" x14ac:dyDescent="0.25">
      <c r="A637" s="57">
        <v>44286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37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25">
      <c r="A638" s="57">
        <v>44286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37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25">
      <c r="A639" s="57">
        <v>44286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37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25">
      <c r="A640" s="57">
        <v>44286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37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25">
      <c r="A641" s="57">
        <v>44286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-175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25">
      <c r="A642" s="57">
        <v>44286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-267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25">
      <c r="A643" s="57">
        <v>44286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-114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91 a 120 dias</v>
      </c>
      <c r="X643" s="81" t="str">
        <f t="shared" ref="X643:X706" si="43">MONTH(U643)&amp;YEAR(U643)</f>
        <v>122020</v>
      </c>
      <c r="AA643"/>
    </row>
    <row r="644" spans="1:27" x14ac:dyDescent="0.25">
      <c r="A644" s="57">
        <v>44286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-144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Acima de 120 dias</v>
      </c>
      <c r="X644" s="81" t="str">
        <f t="shared" si="43"/>
        <v>112020</v>
      </c>
      <c r="AA644"/>
    </row>
    <row r="645" spans="1:27" x14ac:dyDescent="0.25">
      <c r="A645" s="57">
        <v>44286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-114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91 a 120 dias</v>
      </c>
      <c r="X645" s="81" t="str">
        <f t="shared" si="43"/>
        <v>122020</v>
      </c>
      <c r="AA645"/>
    </row>
    <row r="646" spans="1:27" x14ac:dyDescent="0.25">
      <c r="A646" s="57">
        <v>44286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-144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Acima de 120 dias</v>
      </c>
      <c r="X646" s="81" t="str">
        <f t="shared" si="43"/>
        <v>112020</v>
      </c>
      <c r="AA646"/>
    </row>
    <row r="647" spans="1:27" x14ac:dyDescent="0.25">
      <c r="A647" s="57">
        <v>44286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37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25">
      <c r="A648" s="57">
        <v>44286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-114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91 a 120 dias</v>
      </c>
      <c r="X648" s="81" t="str">
        <f t="shared" si="43"/>
        <v>122020</v>
      </c>
      <c r="AA648"/>
    </row>
    <row r="649" spans="1:27" x14ac:dyDescent="0.25">
      <c r="A649" s="57">
        <v>44286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-114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91 a 120 dias</v>
      </c>
      <c r="X649" s="81" t="str">
        <f t="shared" si="43"/>
        <v>12021</v>
      </c>
      <c r="AA649"/>
    </row>
    <row r="650" spans="1:27" x14ac:dyDescent="0.25">
      <c r="A650" s="57">
        <v>44286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-144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Acima de 120 dias</v>
      </c>
      <c r="X650" s="81" t="str">
        <f t="shared" si="43"/>
        <v>112020</v>
      </c>
      <c r="AA650"/>
    </row>
    <row r="651" spans="1:27" x14ac:dyDescent="0.25">
      <c r="A651" s="57">
        <v>44286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37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25">
      <c r="A652" s="57">
        <v>44286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37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25">
      <c r="A653" s="57">
        <v>44286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-52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31 a 60 dias</v>
      </c>
      <c r="X653" s="81" t="str">
        <f t="shared" si="43"/>
        <v>22021</v>
      </c>
      <c r="AA653"/>
    </row>
    <row r="654" spans="1:27" x14ac:dyDescent="0.25">
      <c r="A654" s="57">
        <v>44286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37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25">
      <c r="A655" s="57">
        <v>44286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-24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25">
      <c r="A656" s="57">
        <v>44286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-114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91 a 120 dias</v>
      </c>
      <c r="X656" s="81" t="str">
        <f t="shared" si="43"/>
        <v>12021</v>
      </c>
      <c r="AA656"/>
    </row>
    <row r="657" spans="1:27" x14ac:dyDescent="0.25">
      <c r="A657" s="57">
        <v>44286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37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25">
      <c r="A658" s="57">
        <v>44286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-297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25">
      <c r="A659" s="57">
        <v>44286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-267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25">
      <c r="A660" s="57">
        <v>44286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7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25">
      <c r="A661" s="57">
        <v>44286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-175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25">
      <c r="A662" s="57">
        <v>44286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37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25">
      <c r="A663" s="57">
        <v>44286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37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25">
      <c r="A664" s="57">
        <v>44286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37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25">
      <c r="A665" s="57">
        <v>44286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-114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91 a 120 dias</v>
      </c>
      <c r="X665" s="81" t="str">
        <f t="shared" si="43"/>
        <v>122020</v>
      </c>
      <c r="AA665"/>
    </row>
    <row r="666" spans="1:27" x14ac:dyDescent="0.25">
      <c r="A666" s="57">
        <v>44286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-267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25">
      <c r="A667" s="57">
        <v>44286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-144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Acima de 120 dias</v>
      </c>
      <c r="X667" s="81" t="str">
        <f t="shared" si="43"/>
        <v>112020</v>
      </c>
      <c r="AA667"/>
    </row>
    <row r="668" spans="1:27" x14ac:dyDescent="0.25">
      <c r="A668" s="57">
        <v>44286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37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25">
      <c r="A669" s="57">
        <v>44286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-52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31 a 60 dias</v>
      </c>
      <c r="X669" s="81" t="str">
        <f t="shared" si="43"/>
        <v>22021</v>
      </c>
      <c r="AA669"/>
    </row>
    <row r="670" spans="1:27" x14ac:dyDescent="0.25">
      <c r="A670" s="57">
        <v>44286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7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25">
      <c r="A671" s="57">
        <v>44286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-83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61 a 90 dias</v>
      </c>
      <c r="X671" s="81" t="str">
        <f t="shared" si="43"/>
        <v>12021</v>
      </c>
      <c r="AA671"/>
    </row>
    <row r="672" spans="1:27" x14ac:dyDescent="0.25">
      <c r="A672" s="57">
        <v>44286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-205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25">
      <c r="A673" s="57">
        <v>44286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-114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91 a 120 dias</v>
      </c>
      <c r="X673" s="81" t="str">
        <f t="shared" si="43"/>
        <v>122020</v>
      </c>
      <c r="AA673"/>
    </row>
    <row r="674" spans="1:27" x14ac:dyDescent="0.25">
      <c r="A674" s="57">
        <v>44286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-114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91 a 120 dias</v>
      </c>
      <c r="X674" s="81" t="str">
        <f t="shared" si="43"/>
        <v>122020</v>
      </c>
      <c r="AA674"/>
    </row>
    <row r="675" spans="1:27" x14ac:dyDescent="0.25">
      <c r="A675" s="57">
        <v>44286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-24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25">
      <c r="A676" s="57">
        <v>44286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-267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25">
      <c r="A677" s="57">
        <v>44286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-114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91 a 120 dias</v>
      </c>
      <c r="X677" s="81" t="str">
        <f t="shared" si="43"/>
        <v>122020</v>
      </c>
      <c r="AA677"/>
    </row>
    <row r="678" spans="1:27" x14ac:dyDescent="0.25">
      <c r="A678" s="57">
        <v>44286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-236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25">
      <c r="A679" s="57">
        <v>44286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-175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25">
      <c r="A680" s="57">
        <v>44286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-114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91 a 120 dias</v>
      </c>
      <c r="X680" s="81" t="str">
        <f t="shared" si="43"/>
        <v>122020</v>
      </c>
      <c r="AA680"/>
    </row>
    <row r="681" spans="1:27" x14ac:dyDescent="0.25">
      <c r="A681" s="57">
        <v>44286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37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25">
      <c r="A682" s="57">
        <v>44286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-24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25">
      <c r="A683" s="57">
        <v>44286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-267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25">
      <c r="A684" s="57">
        <v>44286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-205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25">
      <c r="A685" s="57">
        <v>44286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-144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Acima de 120 dias</v>
      </c>
      <c r="X685" s="81" t="str">
        <f t="shared" si="43"/>
        <v>12021</v>
      </c>
      <c r="AA685"/>
    </row>
    <row r="686" spans="1:27" x14ac:dyDescent="0.25">
      <c r="A686" s="57">
        <v>44286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-24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25">
      <c r="A687" s="57">
        <v>44286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37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25">
      <c r="A688" s="57">
        <v>44286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-24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25">
      <c r="A689" s="57">
        <v>44286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37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25">
      <c r="A690" s="57">
        <v>44286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-267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25">
      <c r="A691" s="57">
        <v>44286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-267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25">
      <c r="A692" s="57">
        <v>44286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-52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31 a 60 dias</v>
      </c>
      <c r="X692" s="81" t="str">
        <f t="shared" si="43"/>
        <v>22021</v>
      </c>
      <c r="AA692"/>
    </row>
    <row r="693" spans="1:27" x14ac:dyDescent="0.25">
      <c r="A693" s="57">
        <v>44286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-236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25">
      <c r="A694" s="57">
        <v>44286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-114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91 a 120 dias</v>
      </c>
      <c r="X694" s="81" t="str">
        <f t="shared" si="43"/>
        <v>12021</v>
      </c>
      <c r="AA694"/>
    </row>
    <row r="695" spans="1:27" x14ac:dyDescent="0.25">
      <c r="A695" s="57">
        <v>44286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-114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91 a 120 dias</v>
      </c>
      <c r="X695" s="81" t="str">
        <f t="shared" si="43"/>
        <v>122020</v>
      </c>
      <c r="AA695"/>
    </row>
    <row r="696" spans="1:27" x14ac:dyDescent="0.25">
      <c r="A696" s="57">
        <v>44286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-175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25">
      <c r="A697" s="57">
        <v>44286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37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25">
      <c r="A698" s="57">
        <v>44286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-267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25">
      <c r="A699" s="57">
        <v>44286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-114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91 a 120 dias</v>
      </c>
      <c r="X699" s="81" t="str">
        <f t="shared" si="43"/>
        <v>12021</v>
      </c>
      <c r="AA699"/>
    </row>
    <row r="700" spans="1:27" x14ac:dyDescent="0.25">
      <c r="A700" s="57">
        <v>44286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-144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Acima de 120 dias</v>
      </c>
      <c r="X700" s="81" t="str">
        <f t="shared" si="43"/>
        <v>112020</v>
      </c>
      <c r="AA700"/>
    </row>
    <row r="701" spans="1:27" x14ac:dyDescent="0.25">
      <c r="A701" s="57">
        <v>44286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-24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25">
      <c r="A702" s="57">
        <v>44286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-205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25">
      <c r="A703" s="57">
        <v>44286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37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25">
      <c r="A704" s="57">
        <v>44286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-52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31 a 60 dias</v>
      </c>
      <c r="X704" s="81" t="str">
        <f t="shared" si="43"/>
        <v>22021</v>
      </c>
      <c r="AA704"/>
    </row>
    <row r="705" spans="1:27" x14ac:dyDescent="0.25">
      <c r="A705" s="57">
        <v>44286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-114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91 a 120 dias</v>
      </c>
      <c r="X705" s="81" t="str">
        <f t="shared" si="43"/>
        <v>12021</v>
      </c>
      <c r="AA705"/>
    </row>
    <row r="706" spans="1:27" x14ac:dyDescent="0.25">
      <c r="A706" s="57">
        <v>44286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-114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91 a 120 dias</v>
      </c>
      <c r="X706" s="81" t="str">
        <f t="shared" si="43"/>
        <v>112020</v>
      </c>
      <c r="AA706"/>
    </row>
    <row r="707" spans="1:27" x14ac:dyDescent="0.25">
      <c r="A707" s="57">
        <v>44286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-236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25">
      <c r="A708" s="57">
        <v>44286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37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25">
      <c r="A709" s="57">
        <v>44286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-52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31 a 60 dias</v>
      </c>
      <c r="X709" s="81" t="str">
        <f t="shared" si="47"/>
        <v>22021</v>
      </c>
      <c r="AA709"/>
    </row>
    <row r="710" spans="1:27" x14ac:dyDescent="0.25">
      <c r="A710" s="57">
        <v>44286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-52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31 a 60 dias</v>
      </c>
      <c r="X710" s="81" t="str">
        <f t="shared" si="47"/>
        <v>22021</v>
      </c>
      <c r="AA710"/>
    </row>
    <row r="711" spans="1:27" x14ac:dyDescent="0.25">
      <c r="A711" s="57">
        <v>44286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-114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91 a 120 dias</v>
      </c>
      <c r="X711" s="81" t="str">
        <f t="shared" si="47"/>
        <v>12021</v>
      </c>
      <c r="AA711"/>
    </row>
    <row r="712" spans="1:27" x14ac:dyDescent="0.25">
      <c r="A712" s="57">
        <v>44286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-175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25">
      <c r="A713" s="57">
        <v>44286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37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25">
      <c r="A714" s="57">
        <v>44286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37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25">
      <c r="A715" s="57">
        <v>44286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37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25">
      <c r="A716" s="57">
        <v>44286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-236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25">
      <c r="A717" s="57">
        <v>44286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-297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25">
      <c r="A718" s="57">
        <v>44286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37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25">
      <c r="A719" s="57">
        <v>44286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-205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25">
      <c r="A720" s="57">
        <v>44286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37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25">
      <c r="A721" s="57">
        <v>44286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-52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31 a 60 dias</v>
      </c>
      <c r="X721" s="81" t="str">
        <f t="shared" si="47"/>
        <v>22021</v>
      </c>
      <c r="AA721"/>
    </row>
    <row r="722" spans="1:27" x14ac:dyDescent="0.25">
      <c r="A722" s="57">
        <v>44286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-267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25">
      <c r="A723" s="57">
        <v>44286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37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25">
      <c r="A724" s="57">
        <v>44286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37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25">
      <c r="A725" s="57">
        <v>44286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37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25">
      <c r="A726" s="57">
        <v>44286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-328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25">
      <c r="A727" s="57">
        <v>44286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-144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Acima de 120 dias</v>
      </c>
      <c r="X727" s="81" t="str">
        <f t="shared" si="47"/>
        <v>112020</v>
      </c>
      <c r="AA727"/>
    </row>
    <row r="728" spans="1:27" x14ac:dyDescent="0.25">
      <c r="A728" s="57">
        <v>44286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-83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61 a 90 dias</v>
      </c>
      <c r="X728" s="81" t="str">
        <f t="shared" si="47"/>
        <v>12021</v>
      </c>
      <c r="AA728"/>
    </row>
    <row r="729" spans="1:27" x14ac:dyDescent="0.25">
      <c r="A729" s="57">
        <v>44286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-114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91 a 120 dias</v>
      </c>
      <c r="X729" s="81" t="str">
        <f t="shared" si="47"/>
        <v>122020</v>
      </c>
      <c r="AA729"/>
    </row>
    <row r="730" spans="1:27" x14ac:dyDescent="0.25">
      <c r="A730" s="57">
        <v>44286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37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25">
      <c r="A731" s="57">
        <v>44286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-328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25">
      <c r="A732" s="57">
        <v>44286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37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25">
      <c r="A733" s="57">
        <v>44286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-52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31 a 60 dias</v>
      </c>
      <c r="X733" s="81" t="str">
        <f t="shared" si="47"/>
        <v>22021</v>
      </c>
      <c r="AA733"/>
    </row>
    <row r="734" spans="1:27" x14ac:dyDescent="0.25">
      <c r="A734" s="57">
        <v>44286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-144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Acima de 120 dias</v>
      </c>
      <c r="X734" s="81" t="str">
        <f t="shared" si="47"/>
        <v>112020</v>
      </c>
      <c r="AA734"/>
    </row>
    <row r="735" spans="1:27" x14ac:dyDescent="0.25">
      <c r="A735" s="57">
        <v>44286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-236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25">
      <c r="A736" s="57">
        <v>44286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-114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91 a 120 dias</v>
      </c>
      <c r="X736" s="81" t="str">
        <f t="shared" si="47"/>
        <v>12021</v>
      </c>
      <c r="AA736"/>
    </row>
    <row r="737" spans="1:27" x14ac:dyDescent="0.25">
      <c r="A737" s="57">
        <v>44286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-24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25">
      <c r="A738" s="57">
        <v>44286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-52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31 a 60 dias</v>
      </c>
      <c r="X738" s="81" t="str">
        <f t="shared" si="47"/>
        <v>22021</v>
      </c>
      <c r="AA738"/>
    </row>
    <row r="739" spans="1:27" x14ac:dyDescent="0.25">
      <c r="A739" s="57">
        <v>44286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37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25">
      <c r="A740" s="57">
        <v>44286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-114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91 a 120 dias</v>
      </c>
      <c r="X740" s="81" t="str">
        <f t="shared" si="47"/>
        <v>12021</v>
      </c>
      <c r="AA740"/>
    </row>
    <row r="741" spans="1:27" x14ac:dyDescent="0.25">
      <c r="A741" s="57">
        <v>44286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-144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Acima de 120 dias</v>
      </c>
      <c r="X741" s="81" t="str">
        <f t="shared" si="47"/>
        <v>112020</v>
      </c>
      <c r="AA741"/>
    </row>
    <row r="742" spans="1:27" x14ac:dyDescent="0.25">
      <c r="A742" s="57">
        <v>44286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-144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Acima de 120 dias</v>
      </c>
      <c r="X742" s="81" t="str">
        <f t="shared" si="47"/>
        <v>12021</v>
      </c>
      <c r="AA742"/>
    </row>
    <row r="743" spans="1:27" x14ac:dyDescent="0.25">
      <c r="A743" s="57">
        <v>44286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-24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25">
      <c r="A744" s="57">
        <v>44286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-175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25">
      <c r="A745" s="57">
        <v>44286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7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25">
      <c r="A746" s="57">
        <v>44286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-205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25">
      <c r="A747" s="57">
        <v>44286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-144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Acima de 120 dias</v>
      </c>
      <c r="X747" s="81" t="str">
        <f t="shared" si="47"/>
        <v>112020</v>
      </c>
      <c r="AA747"/>
    </row>
    <row r="748" spans="1:27" x14ac:dyDescent="0.25">
      <c r="A748" s="57">
        <v>44286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-114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91 a 120 dias</v>
      </c>
      <c r="X748" s="81" t="str">
        <f t="shared" si="47"/>
        <v>122020</v>
      </c>
      <c r="AA748"/>
    </row>
    <row r="749" spans="1:27" x14ac:dyDescent="0.25">
      <c r="A749" s="57">
        <v>44286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37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25">
      <c r="A750" s="57">
        <v>44286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7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25">
      <c r="A751" s="57">
        <v>44286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-24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25">
      <c r="A752" s="57">
        <v>44286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-24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25">
      <c r="A753" s="57">
        <v>44286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-267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25">
      <c r="A754" s="57">
        <v>44286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-24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25">
      <c r="A755" s="57">
        <v>44286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37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25">
      <c r="A756" s="57">
        <v>44286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37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25">
      <c r="A757" s="57">
        <v>44286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-205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25">
      <c r="A758" s="57">
        <v>44286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-52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31 a 60 dias</v>
      </c>
      <c r="X758" s="81" t="str">
        <f t="shared" si="47"/>
        <v>42021</v>
      </c>
      <c r="AA758"/>
    </row>
    <row r="759" spans="1:27" x14ac:dyDescent="0.25">
      <c r="A759" s="57">
        <v>44286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7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25">
      <c r="A760" s="57">
        <v>44286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-175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25">
      <c r="A761" s="57">
        <v>44286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-144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Acima de 120 dias</v>
      </c>
      <c r="X761" s="81" t="str">
        <f t="shared" si="47"/>
        <v>112020</v>
      </c>
      <c r="AA761"/>
    </row>
    <row r="762" spans="1:27" x14ac:dyDescent="0.25">
      <c r="A762" s="57">
        <v>44286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37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25">
      <c r="A763" s="57">
        <v>44286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37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25">
      <c r="A764" s="57">
        <v>44286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-205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25">
      <c r="A765" s="57">
        <v>44286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-52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31 a 60 dias</v>
      </c>
      <c r="X765" s="81" t="str">
        <f t="shared" si="47"/>
        <v>22021</v>
      </c>
      <c r="AA765"/>
    </row>
    <row r="766" spans="1:27" x14ac:dyDescent="0.25">
      <c r="A766" s="57">
        <v>44286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-114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91 a 120 dias</v>
      </c>
      <c r="X766" s="81" t="str">
        <f t="shared" si="47"/>
        <v>12021</v>
      </c>
      <c r="AA766"/>
    </row>
    <row r="767" spans="1:27" x14ac:dyDescent="0.25">
      <c r="A767" s="57">
        <v>44286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-114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91 a 120 dias</v>
      </c>
      <c r="X767" s="81" t="str">
        <f t="shared" si="47"/>
        <v>12021</v>
      </c>
      <c r="AA767"/>
    </row>
    <row r="768" spans="1:27" x14ac:dyDescent="0.25">
      <c r="A768" s="57">
        <v>44286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-114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91 a 120 dias</v>
      </c>
      <c r="X768" s="81" t="str">
        <f t="shared" si="47"/>
        <v>12021</v>
      </c>
      <c r="AA768"/>
    </row>
    <row r="769" spans="1:27" x14ac:dyDescent="0.25">
      <c r="A769" s="57">
        <v>44286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37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25">
      <c r="A770" s="57">
        <v>44286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-205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25">
      <c r="A771" s="57">
        <v>44286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-114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91 a 120 dias</v>
      </c>
      <c r="X771" s="81" t="str">
        <f t="shared" ref="X771:X834" si="51">MONTH(U771)&amp;YEAR(U771)</f>
        <v>122020</v>
      </c>
      <c r="AA771"/>
    </row>
    <row r="772" spans="1:27" x14ac:dyDescent="0.25">
      <c r="A772" s="57">
        <v>44286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37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25">
      <c r="A773" s="57">
        <v>44286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7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25">
      <c r="A774" s="57">
        <v>44286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-267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25">
      <c r="A775" s="57">
        <v>44286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-24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25">
      <c r="A776" s="57">
        <v>44286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-24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25">
      <c r="A777" s="57">
        <v>44286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-52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31 a 60 dias</v>
      </c>
      <c r="X777" s="81" t="str">
        <f t="shared" si="51"/>
        <v>22021</v>
      </c>
      <c r="AA777"/>
    </row>
    <row r="778" spans="1:27" x14ac:dyDescent="0.25">
      <c r="A778" s="57">
        <v>44286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-114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91 a 120 dias</v>
      </c>
      <c r="X778" s="81" t="str">
        <f t="shared" si="51"/>
        <v>122020</v>
      </c>
      <c r="AA778"/>
    </row>
    <row r="779" spans="1:27" x14ac:dyDescent="0.25">
      <c r="A779" s="57">
        <v>44286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-114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91 a 120 dias</v>
      </c>
      <c r="X779" s="81" t="str">
        <f t="shared" si="51"/>
        <v>12021</v>
      </c>
      <c r="AA779"/>
    </row>
    <row r="780" spans="1:27" x14ac:dyDescent="0.25">
      <c r="A780" s="57">
        <v>44286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37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25">
      <c r="A781" s="57">
        <v>44286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-114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91 a 120 dias</v>
      </c>
      <c r="X781" s="81" t="str">
        <f t="shared" si="51"/>
        <v>12021</v>
      </c>
      <c r="AA781"/>
    </row>
    <row r="782" spans="1:27" x14ac:dyDescent="0.25">
      <c r="A782" s="57">
        <v>44286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-114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91 a 120 dias</v>
      </c>
      <c r="X782" s="81" t="str">
        <f t="shared" si="51"/>
        <v>12021</v>
      </c>
      <c r="AA782"/>
    </row>
    <row r="783" spans="1:27" x14ac:dyDescent="0.25">
      <c r="A783" s="57">
        <v>44286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-114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91 a 120 dias</v>
      </c>
      <c r="X783" s="81" t="str">
        <f t="shared" si="51"/>
        <v>122020</v>
      </c>
      <c r="AA783"/>
    </row>
    <row r="784" spans="1:27" x14ac:dyDescent="0.25">
      <c r="A784" s="57">
        <v>44286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-114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91 a 120 dias</v>
      </c>
      <c r="X784" s="81" t="str">
        <f t="shared" si="51"/>
        <v>12021</v>
      </c>
      <c r="AA784"/>
    </row>
    <row r="785" spans="1:27" x14ac:dyDescent="0.25">
      <c r="A785" s="57">
        <v>44286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37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25">
      <c r="A786" s="57">
        <v>44286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37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25">
      <c r="A787" s="57">
        <v>44286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-24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25">
      <c r="A788" s="57">
        <v>44286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-144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Acima de 120 dias</v>
      </c>
      <c r="X788" s="81" t="str">
        <f t="shared" si="51"/>
        <v>112020</v>
      </c>
      <c r="AA788"/>
    </row>
    <row r="789" spans="1:27" x14ac:dyDescent="0.25">
      <c r="A789" s="57">
        <v>44286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37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25">
      <c r="A790" s="57">
        <v>44286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-52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31 a 60 dias</v>
      </c>
      <c r="X790" s="81" t="str">
        <f t="shared" si="51"/>
        <v>32021</v>
      </c>
      <c r="AA790"/>
    </row>
    <row r="791" spans="1:27" x14ac:dyDescent="0.25">
      <c r="A791" s="57">
        <v>44286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-267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25">
      <c r="A792" s="57">
        <v>44286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-205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25">
      <c r="A793" s="57">
        <v>44286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-205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25">
      <c r="A794" s="57">
        <v>44286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-52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31 a 60 dias</v>
      </c>
      <c r="X794" s="81" t="str">
        <f t="shared" si="51"/>
        <v>22021</v>
      </c>
      <c r="AA794"/>
    </row>
    <row r="795" spans="1:27" x14ac:dyDescent="0.25">
      <c r="A795" s="57">
        <v>44286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37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25">
      <c r="A796" s="57">
        <v>44286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37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25">
      <c r="A797" s="57">
        <v>44286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-144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Acima de 120 dias</v>
      </c>
      <c r="X797" s="81" t="str">
        <f t="shared" si="51"/>
        <v>112020</v>
      </c>
      <c r="AA797"/>
    </row>
    <row r="798" spans="1:27" x14ac:dyDescent="0.25">
      <c r="A798" s="57">
        <v>44286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-144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Acima de 120 dias</v>
      </c>
      <c r="X798" s="81" t="str">
        <f t="shared" si="51"/>
        <v>112020</v>
      </c>
      <c r="AA798"/>
    </row>
    <row r="799" spans="1:27" x14ac:dyDescent="0.25">
      <c r="A799" s="57">
        <v>44286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7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25">
      <c r="A800" s="57">
        <v>44286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37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25">
      <c r="A801" s="57">
        <v>44286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-297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25">
      <c r="A802" s="57">
        <v>44286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37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25">
      <c r="A803" s="57">
        <v>44286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-144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Acima de 120 dias</v>
      </c>
      <c r="X803" s="81" t="str">
        <f t="shared" si="51"/>
        <v>112020</v>
      </c>
      <c r="AA803"/>
    </row>
    <row r="804" spans="1:27" x14ac:dyDescent="0.25">
      <c r="A804" s="57">
        <v>44286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-236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25">
      <c r="A805" s="57">
        <v>44286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-114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91 a 120 dias</v>
      </c>
      <c r="X805" s="81" t="str">
        <f t="shared" si="51"/>
        <v>122020</v>
      </c>
      <c r="AA805"/>
    </row>
    <row r="806" spans="1:27" x14ac:dyDescent="0.25">
      <c r="A806" s="57">
        <v>44286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37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25">
      <c r="A807" s="57">
        <v>44286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-52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31 a 60 dias</v>
      </c>
      <c r="X807" s="81" t="str">
        <f t="shared" si="51"/>
        <v>22021</v>
      </c>
      <c r="AA807"/>
    </row>
    <row r="808" spans="1:27" x14ac:dyDescent="0.25">
      <c r="A808" s="57">
        <v>44286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-205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25">
      <c r="A809" s="57">
        <v>44286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-114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91 a 120 dias</v>
      </c>
      <c r="X809" s="81" t="str">
        <f t="shared" si="51"/>
        <v>12021</v>
      </c>
      <c r="AA809"/>
    </row>
    <row r="810" spans="1:27" x14ac:dyDescent="0.25">
      <c r="A810" s="57">
        <v>44286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-205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25">
      <c r="A811" s="57">
        <v>44286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-236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25">
      <c r="A812" s="57">
        <v>44286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-236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25">
      <c r="A813" s="57">
        <v>44286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-52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31 a 60 dias</v>
      </c>
      <c r="X813" s="81" t="str">
        <f t="shared" si="51"/>
        <v>22021</v>
      </c>
      <c r="AA813"/>
    </row>
    <row r="814" spans="1:27" x14ac:dyDescent="0.25">
      <c r="A814" s="57">
        <v>44286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37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25">
      <c r="A815" s="57">
        <v>44286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37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25">
      <c r="A816" s="57">
        <v>44286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37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25">
      <c r="A817" s="57">
        <v>44286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-114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91 a 120 dias</v>
      </c>
      <c r="X817" s="81" t="str">
        <f t="shared" si="51"/>
        <v>122020</v>
      </c>
      <c r="AA817"/>
    </row>
    <row r="818" spans="1:27" x14ac:dyDescent="0.25">
      <c r="A818" s="57">
        <v>44286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37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25">
      <c r="A819" s="57">
        <v>44286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-24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25">
      <c r="A820" s="57">
        <v>44286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7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25">
      <c r="A821" s="57">
        <v>44286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-114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91 a 120 dias</v>
      </c>
      <c r="X821" s="81" t="str">
        <f t="shared" si="51"/>
        <v>122020</v>
      </c>
      <c r="AA821"/>
    </row>
    <row r="822" spans="1:27" x14ac:dyDescent="0.25">
      <c r="A822" s="57">
        <v>44286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37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25">
      <c r="A823" s="57">
        <v>44286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-205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25">
      <c r="A824" s="57">
        <v>44286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-267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25">
      <c r="A825" s="57">
        <v>44286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-24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25">
      <c r="A826" s="57">
        <v>44286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-267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25">
      <c r="A827" s="57">
        <v>44286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-114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91 a 120 dias</v>
      </c>
      <c r="X827" s="81" t="str">
        <f t="shared" si="51"/>
        <v>122020</v>
      </c>
      <c r="AA827"/>
    </row>
    <row r="828" spans="1:27" x14ac:dyDescent="0.25">
      <c r="A828" s="57">
        <v>44286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37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25">
      <c r="A829" s="57">
        <v>44286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-236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25">
      <c r="A830" s="57">
        <v>44286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7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25">
      <c r="A831" s="57">
        <v>44286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37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25">
      <c r="A832" s="57">
        <v>44286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-267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25">
      <c r="A833" s="57">
        <v>44286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7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25">
      <c r="A834" s="57">
        <v>44286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37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25">
      <c r="A835" s="57">
        <v>44286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-24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25">
      <c r="A836" s="57">
        <v>44286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-144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Acima de 120 dias</v>
      </c>
      <c r="X836" s="81" t="str">
        <f t="shared" si="55"/>
        <v>112020</v>
      </c>
      <c r="AA836"/>
    </row>
    <row r="837" spans="1:27" x14ac:dyDescent="0.25">
      <c r="A837" s="57">
        <v>44286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37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25">
      <c r="A838" s="57">
        <v>44286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-236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25">
      <c r="A839" s="57">
        <v>44286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37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25">
      <c r="A840" s="57">
        <v>44286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-83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61 a 90 dias</v>
      </c>
      <c r="X840" s="81" t="str">
        <f t="shared" si="55"/>
        <v>12021</v>
      </c>
      <c r="AA840"/>
    </row>
    <row r="841" spans="1:27" x14ac:dyDescent="0.25">
      <c r="A841" s="57">
        <v>44286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-52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31 a 60 dias</v>
      </c>
      <c r="X841" s="81" t="str">
        <f t="shared" si="55"/>
        <v>22021</v>
      </c>
      <c r="AA841"/>
    </row>
    <row r="842" spans="1:27" x14ac:dyDescent="0.25">
      <c r="A842" s="57">
        <v>44286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-83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61 a 90 dias</v>
      </c>
      <c r="X842" s="81" t="str">
        <f t="shared" si="55"/>
        <v>12021</v>
      </c>
      <c r="AA842"/>
    </row>
    <row r="843" spans="1:27" x14ac:dyDescent="0.25">
      <c r="A843" s="57">
        <v>44286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68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25">
      <c r="A844" s="57">
        <v>44286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-24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25">
      <c r="A845" s="57">
        <v>44286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-52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31 a 60 dias</v>
      </c>
      <c r="X845" s="81" t="str">
        <f t="shared" si="55"/>
        <v>32021</v>
      </c>
      <c r="AA845"/>
    </row>
    <row r="846" spans="1:27" x14ac:dyDescent="0.25">
      <c r="A846" s="57">
        <v>44286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-52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31 a 60 dias</v>
      </c>
      <c r="X846" s="81" t="str">
        <f t="shared" si="55"/>
        <v>22021</v>
      </c>
      <c r="AA846"/>
    </row>
    <row r="847" spans="1:27" x14ac:dyDescent="0.25">
      <c r="A847" s="57">
        <v>44286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-205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25">
      <c r="A848" s="57">
        <v>44286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37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25">
      <c r="A849" s="57">
        <v>44286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-114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91 a 120 dias</v>
      </c>
      <c r="X849" s="81" t="str">
        <f t="shared" si="55"/>
        <v>12021</v>
      </c>
      <c r="AA849"/>
    </row>
    <row r="850" spans="1:27" x14ac:dyDescent="0.25">
      <c r="A850" s="57">
        <v>44286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-205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25">
      <c r="A851" s="57">
        <v>44286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-24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25">
      <c r="A852" s="57">
        <v>44286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-52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31 a 60 dias</v>
      </c>
      <c r="X852" s="81" t="str">
        <f t="shared" si="55"/>
        <v>22021</v>
      </c>
      <c r="AA852"/>
    </row>
    <row r="853" spans="1:27" x14ac:dyDescent="0.25">
      <c r="A853" s="57">
        <v>44286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-205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25">
      <c r="A854" s="57">
        <v>44286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-205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25">
      <c r="A855" s="57">
        <v>44286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-52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31 a 60 dias</v>
      </c>
      <c r="X855" s="81" t="str">
        <f t="shared" si="55"/>
        <v>22021</v>
      </c>
      <c r="AA855"/>
    </row>
    <row r="856" spans="1:27" x14ac:dyDescent="0.25">
      <c r="A856" s="57">
        <v>44286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-24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25">
      <c r="A857" s="57">
        <v>44286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37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25">
      <c r="A858" s="57">
        <v>44286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-144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Acima de 120 dias</v>
      </c>
      <c r="X858" s="81" t="str">
        <f t="shared" si="55"/>
        <v>112020</v>
      </c>
      <c r="AA858"/>
    </row>
    <row r="859" spans="1:27" x14ac:dyDescent="0.25">
      <c r="A859" s="57">
        <v>44286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37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25">
      <c r="A860" s="57">
        <v>44286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7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25">
      <c r="A861" s="57">
        <v>44286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37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25">
      <c r="A862" s="57">
        <v>44286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37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25">
      <c r="A863" s="57">
        <v>44286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-24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25">
      <c r="A864" s="57">
        <v>44286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-52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31 a 60 dias</v>
      </c>
      <c r="X864" s="81" t="str">
        <f t="shared" si="55"/>
        <v>22021</v>
      </c>
      <c r="AA864"/>
    </row>
    <row r="865" spans="1:27" x14ac:dyDescent="0.25">
      <c r="A865" s="57">
        <v>44286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-114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91 a 120 dias</v>
      </c>
      <c r="X865" s="81" t="str">
        <f t="shared" si="55"/>
        <v>12021</v>
      </c>
      <c r="AA865"/>
    </row>
    <row r="866" spans="1:27" x14ac:dyDescent="0.25">
      <c r="A866" s="57">
        <v>44286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-24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25">
      <c r="A867" s="57">
        <v>44286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7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25">
      <c r="A868" s="57">
        <v>44286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-52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31 a 60 dias</v>
      </c>
      <c r="X868" s="81" t="str">
        <f t="shared" si="55"/>
        <v>22021</v>
      </c>
      <c r="AA868"/>
    </row>
    <row r="869" spans="1:27" x14ac:dyDescent="0.25">
      <c r="A869" s="57">
        <v>44286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-144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Acima de 120 dias</v>
      </c>
      <c r="X869" s="81" t="str">
        <f t="shared" si="55"/>
        <v>112020</v>
      </c>
      <c r="AA869"/>
    </row>
    <row r="870" spans="1:27" x14ac:dyDescent="0.25">
      <c r="A870" s="57">
        <v>44286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-52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31 a 60 dias</v>
      </c>
      <c r="X870" s="81" t="str">
        <f t="shared" si="55"/>
        <v>22021</v>
      </c>
      <c r="AA870"/>
    </row>
    <row r="871" spans="1:27" x14ac:dyDescent="0.25">
      <c r="A871" s="57">
        <v>44286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-83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61 a 90 dias</v>
      </c>
      <c r="X871" s="81" t="str">
        <f t="shared" si="55"/>
        <v>12021</v>
      </c>
      <c r="AA871"/>
    </row>
    <row r="872" spans="1:27" x14ac:dyDescent="0.25">
      <c r="A872" s="57">
        <v>44286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-236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25">
      <c r="A873" s="57">
        <v>44286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-52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31 a 60 dias</v>
      </c>
      <c r="X873" s="81" t="str">
        <f t="shared" si="55"/>
        <v>22021</v>
      </c>
      <c r="AA873"/>
    </row>
    <row r="874" spans="1:27" x14ac:dyDescent="0.25">
      <c r="A874" s="57">
        <v>44286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37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25">
      <c r="A875" s="57">
        <v>44286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7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25">
      <c r="A876" s="57">
        <v>44286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-144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Acima de 120 dias</v>
      </c>
      <c r="X876" s="81" t="str">
        <f t="shared" si="55"/>
        <v>122020</v>
      </c>
      <c r="AA876"/>
    </row>
    <row r="877" spans="1:27" x14ac:dyDescent="0.25">
      <c r="A877" s="57">
        <v>44286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37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25">
      <c r="A878" s="57">
        <v>44286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-52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31 a 60 dias</v>
      </c>
      <c r="X878" s="81" t="str">
        <f t="shared" si="55"/>
        <v>22021</v>
      </c>
      <c r="AA878"/>
    </row>
    <row r="879" spans="1:27" x14ac:dyDescent="0.25">
      <c r="A879" s="57">
        <v>44286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7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25">
      <c r="A880" s="57">
        <v>44286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37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25">
      <c r="A881" s="57">
        <v>44286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-144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Acima de 120 dias</v>
      </c>
      <c r="X881" s="81" t="str">
        <f t="shared" si="55"/>
        <v>12021</v>
      </c>
      <c r="AA881"/>
    </row>
    <row r="882" spans="1:27" x14ac:dyDescent="0.25">
      <c r="A882" s="57">
        <v>44286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-114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91 a 120 dias</v>
      </c>
      <c r="X882" s="81" t="str">
        <f t="shared" si="55"/>
        <v>12021</v>
      </c>
      <c r="AA882"/>
    </row>
    <row r="883" spans="1:27" x14ac:dyDescent="0.25">
      <c r="A883" s="57">
        <v>44286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-144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Acima de 120 dias</v>
      </c>
      <c r="X883" s="81" t="str">
        <f t="shared" si="55"/>
        <v>112020</v>
      </c>
      <c r="AA883"/>
    </row>
    <row r="884" spans="1:27" x14ac:dyDescent="0.25">
      <c r="A884" s="57">
        <v>44286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37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25">
      <c r="A885" s="57">
        <v>44286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-144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Acima de 120 dias</v>
      </c>
      <c r="X885" s="81" t="str">
        <f t="shared" si="55"/>
        <v>112020</v>
      </c>
      <c r="AA885"/>
    </row>
    <row r="886" spans="1:27" x14ac:dyDescent="0.25">
      <c r="A886" s="57">
        <v>44286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-24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25">
      <c r="A887" s="57">
        <v>44286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-114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91 a 120 dias</v>
      </c>
      <c r="X887" s="81" t="str">
        <f t="shared" si="55"/>
        <v>122020</v>
      </c>
      <c r="AA887"/>
    </row>
    <row r="888" spans="1:27" x14ac:dyDescent="0.25">
      <c r="A888" s="57">
        <v>44286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-52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31 a 60 dias</v>
      </c>
      <c r="X888" s="81" t="str">
        <f t="shared" si="55"/>
        <v>22021</v>
      </c>
      <c r="AA888"/>
    </row>
    <row r="889" spans="1:27" x14ac:dyDescent="0.25">
      <c r="A889" s="57">
        <v>44286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-24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25">
      <c r="A890" s="57">
        <v>44286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-83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61 a 90 dias</v>
      </c>
      <c r="X890" s="81" t="str">
        <f t="shared" si="55"/>
        <v>12021</v>
      </c>
      <c r="AA890"/>
    </row>
    <row r="891" spans="1:27" x14ac:dyDescent="0.25">
      <c r="A891" s="57">
        <v>44286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37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25">
      <c r="A892" s="57">
        <v>44286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-24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25">
      <c r="A893" s="57">
        <v>44286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-267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25">
      <c r="A894" s="57">
        <v>44286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-205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25">
      <c r="A895" s="57">
        <v>44286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-205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25">
      <c r="A896" s="57">
        <v>44286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-205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25">
      <c r="A897" s="57">
        <v>44286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-83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61 a 90 dias</v>
      </c>
      <c r="X897" s="81" t="str">
        <f t="shared" si="55"/>
        <v>12021</v>
      </c>
      <c r="AA897"/>
    </row>
    <row r="898" spans="1:27" x14ac:dyDescent="0.25">
      <c r="A898" s="57">
        <v>44286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-114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91 a 120 dias</v>
      </c>
      <c r="X898" s="81" t="str">
        <f t="shared" si="55"/>
        <v>12021</v>
      </c>
      <c r="AA898"/>
    </row>
    <row r="899" spans="1:27" x14ac:dyDescent="0.25">
      <c r="A899" s="57">
        <v>44286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37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25">
      <c r="A900" s="57">
        <v>44286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37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25">
      <c r="A901" s="57">
        <v>44286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-114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91 a 120 dias</v>
      </c>
      <c r="X901" s="81" t="str">
        <f t="shared" si="59"/>
        <v>12021</v>
      </c>
      <c r="AA901"/>
    </row>
    <row r="902" spans="1:27" x14ac:dyDescent="0.25">
      <c r="A902" s="57">
        <v>44286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-52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31 a 60 dias</v>
      </c>
      <c r="X902" s="81" t="str">
        <f t="shared" si="59"/>
        <v>42021</v>
      </c>
      <c r="AA902"/>
    </row>
    <row r="903" spans="1:27" x14ac:dyDescent="0.25">
      <c r="A903" s="57">
        <v>44286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37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25">
      <c r="A904" s="57">
        <v>44286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-52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31 a 60 dias</v>
      </c>
      <c r="X904" s="81" t="str">
        <f t="shared" si="59"/>
        <v>22021</v>
      </c>
      <c r="AA904"/>
    </row>
    <row r="905" spans="1:27" x14ac:dyDescent="0.25">
      <c r="A905" s="57">
        <v>44286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-205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25">
      <c r="A906" s="57">
        <v>44286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-114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91 a 120 dias</v>
      </c>
      <c r="X906" s="81" t="str">
        <f t="shared" si="59"/>
        <v>122020</v>
      </c>
      <c r="AA906"/>
    </row>
    <row r="907" spans="1:27" x14ac:dyDescent="0.25">
      <c r="A907" s="57">
        <v>44286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37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25">
      <c r="A908" s="57">
        <v>44286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-114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91 a 120 dias</v>
      </c>
      <c r="X908" s="81" t="str">
        <f t="shared" si="59"/>
        <v>32021</v>
      </c>
      <c r="AA908"/>
    </row>
    <row r="909" spans="1:27" x14ac:dyDescent="0.25">
      <c r="A909" s="57">
        <v>44286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-236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25">
      <c r="A910" s="57">
        <v>44286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37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25">
      <c r="A911" s="57">
        <v>44286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37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25">
      <c r="A912" s="57">
        <v>44286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-114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91 a 120 dias</v>
      </c>
      <c r="X912" s="81" t="str">
        <f t="shared" si="59"/>
        <v>122020</v>
      </c>
      <c r="AA912"/>
    </row>
    <row r="913" spans="1:27" x14ac:dyDescent="0.25">
      <c r="A913" s="57">
        <v>44286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-83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61 a 90 dias</v>
      </c>
      <c r="X913" s="81" t="str">
        <f t="shared" si="59"/>
        <v>12021</v>
      </c>
      <c r="AA913"/>
    </row>
    <row r="914" spans="1:27" x14ac:dyDescent="0.25">
      <c r="A914" s="57">
        <v>44286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37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25">
      <c r="A915" s="57">
        <v>44286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-236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25">
      <c r="A916" s="57">
        <v>44286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37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25">
      <c r="A917" s="57">
        <v>44286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37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25">
      <c r="A918" s="57">
        <v>44286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-52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31 a 60 dias</v>
      </c>
      <c r="X918" s="81" t="str">
        <f t="shared" si="59"/>
        <v>22021</v>
      </c>
      <c r="AA918"/>
    </row>
    <row r="919" spans="1:27" x14ac:dyDescent="0.25">
      <c r="A919" s="57">
        <v>44286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-52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31 a 60 dias</v>
      </c>
      <c r="X919" s="81" t="str">
        <f t="shared" si="59"/>
        <v>22021</v>
      </c>
      <c r="AA919"/>
    </row>
    <row r="920" spans="1:27" x14ac:dyDescent="0.25">
      <c r="A920" s="57">
        <v>44286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37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25">
      <c r="A921" s="57">
        <v>44286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-24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25">
      <c r="A922" s="57">
        <v>44286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37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25">
      <c r="A923" s="57">
        <v>44286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-236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25">
      <c r="A924" s="57">
        <v>44286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-267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25">
      <c r="A925" s="57">
        <v>44286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-205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25">
      <c r="A926" s="57">
        <v>44286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7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25">
      <c r="A927" s="57">
        <v>44286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-144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Acima de 120 dias</v>
      </c>
      <c r="X927" s="81" t="str">
        <f t="shared" si="59"/>
        <v>112020</v>
      </c>
      <c r="AA927"/>
    </row>
    <row r="928" spans="1:27" x14ac:dyDescent="0.25">
      <c r="A928" s="57">
        <v>44286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-114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91 a 120 dias</v>
      </c>
      <c r="X928" s="81" t="str">
        <f t="shared" si="59"/>
        <v>12021</v>
      </c>
      <c r="AA928"/>
    </row>
    <row r="929" spans="1:27" x14ac:dyDescent="0.25">
      <c r="A929" s="57">
        <v>44286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-52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31 a 60 dias</v>
      </c>
      <c r="X929" s="81" t="str">
        <f t="shared" si="59"/>
        <v>22021</v>
      </c>
      <c r="AA929"/>
    </row>
    <row r="930" spans="1:27" x14ac:dyDescent="0.25">
      <c r="A930" s="57">
        <v>44286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-52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31 a 60 dias</v>
      </c>
      <c r="X930" s="81" t="str">
        <f t="shared" si="59"/>
        <v>22021</v>
      </c>
      <c r="AA930"/>
    </row>
    <row r="931" spans="1:27" x14ac:dyDescent="0.25">
      <c r="A931" s="57">
        <v>44286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-83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61 a 90 dias</v>
      </c>
      <c r="X931" s="81" t="str">
        <f t="shared" si="59"/>
        <v>12021</v>
      </c>
      <c r="AA931"/>
    </row>
    <row r="932" spans="1:27" x14ac:dyDescent="0.25">
      <c r="A932" s="57">
        <v>44286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-114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91 a 120 dias</v>
      </c>
      <c r="X932" s="81" t="str">
        <f t="shared" si="59"/>
        <v>122020</v>
      </c>
      <c r="AA932"/>
    </row>
    <row r="933" spans="1:27" x14ac:dyDescent="0.25">
      <c r="A933" s="57">
        <v>44286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-144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Acima de 120 dias</v>
      </c>
      <c r="X933" s="81" t="str">
        <f t="shared" si="59"/>
        <v>112020</v>
      </c>
      <c r="AA933"/>
    </row>
    <row r="934" spans="1:27" x14ac:dyDescent="0.25">
      <c r="A934" s="57">
        <v>44286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-24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25">
      <c r="A935" s="57">
        <v>44286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-24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25">
      <c r="A936" s="57">
        <v>44286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-52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31 a 60 dias</v>
      </c>
      <c r="X936" s="81" t="str">
        <f t="shared" si="59"/>
        <v>22021</v>
      </c>
      <c r="AA936"/>
    </row>
    <row r="937" spans="1:27" x14ac:dyDescent="0.25">
      <c r="A937" s="57">
        <v>44286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-52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31 a 60 dias</v>
      </c>
      <c r="X937" s="81" t="str">
        <f t="shared" si="59"/>
        <v>22021</v>
      </c>
      <c r="AA937"/>
    </row>
    <row r="938" spans="1:27" x14ac:dyDescent="0.25">
      <c r="A938" s="57">
        <v>44286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-24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25">
      <c r="A939" s="57">
        <v>44286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37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25">
      <c r="A940" s="57">
        <v>44286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-175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25">
      <c r="A941" s="57">
        <v>44286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-297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25">
      <c r="A942" s="57">
        <v>44286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-52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31 a 60 dias</v>
      </c>
      <c r="X942" s="81" t="str">
        <f t="shared" si="59"/>
        <v>32021</v>
      </c>
      <c r="AA942"/>
    </row>
    <row r="943" spans="1:27" x14ac:dyDescent="0.25">
      <c r="A943" s="57">
        <v>44286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-52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31 a 60 dias</v>
      </c>
      <c r="X943" s="81" t="str">
        <f t="shared" si="59"/>
        <v>32021</v>
      </c>
      <c r="AA943"/>
    </row>
    <row r="944" spans="1:27" x14ac:dyDescent="0.25">
      <c r="A944" s="57">
        <v>44286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37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25">
      <c r="A945" s="57">
        <v>44286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-267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25">
      <c r="A946" s="57">
        <v>44286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-24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25">
      <c r="A947" s="57">
        <v>44286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-297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25">
      <c r="A948" s="57">
        <v>44286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37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25">
      <c r="A949" s="57">
        <v>44286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37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25">
      <c r="A950" s="57">
        <v>44286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-297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25">
      <c r="A951" s="57">
        <v>44286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-52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31 a 60 dias</v>
      </c>
      <c r="X951" s="81" t="str">
        <f t="shared" si="59"/>
        <v>22021</v>
      </c>
      <c r="AA951"/>
    </row>
    <row r="952" spans="1:27" x14ac:dyDescent="0.25">
      <c r="A952" s="57">
        <v>44286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-297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25">
      <c r="A953" s="57">
        <v>44286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-24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25">
      <c r="A954" s="57">
        <v>44286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-52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31 a 60 dias</v>
      </c>
      <c r="X954" s="81" t="str">
        <f t="shared" si="59"/>
        <v>22021</v>
      </c>
      <c r="AA954"/>
    </row>
    <row r="955" spans="1:27" x14ac:dyDescent="0.25">
      <c r="A955" s="57">
        <v>44286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-114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91 a 120 dias</v>
      </c>
      <c r="X955" s="81" t="str">
        <f t="shared" si="59"/>
        <v>12021</v>
      </c>
      <c r="AA955"/>
    </row>
    <row r="956" spans="1:27" x14ac:dyDescent="0.25">
      <c r="A956" s="57">
        <v>44286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-236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25">
      <c r="A957" s="57">
        <v>44286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-114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91 a 120 dias</v>
      </c>
      <c r="X957" s="81" t="str">
        <f t="shared" si="59"/>
        <v>122020</v>
      </c>
      <c r="AA957"/>
    </row>
    <row r="958" spans="1:27" x14ac:dyDescent="0.25">
      <c r="A958" s="57">
        <v>44286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-24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25">
      <c r="A959" s="57">
        <v>44286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-267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25">
      <c r="A960" s="57">
        <v>44286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-114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91 a 120 dias</v>
      </c>
      <c r="X960" s="81" t="str">
        <f t="shared" si="59"/>
        <v>12021</v>
      </c>
      <c r="AA960"/>
    </row>
    <row r="961" spans="1:27" x14ac:dyDescent="0.25">
      <c r="A961" s="57">
        <v>44286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-24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25">
      <c r="A962" s="57">
        <v>44286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-205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25">
      <c r="A963" s="57">
        <v>44286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-144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Acima de 120 dias</v>
      </c>
      <c r="X963" s="81" t="str">
        <f t="shared" ref="X963:X1026" si="63">MONTH(U963)&amp;YEAR(U963)</f>
        <v>122020</v>
      </c>
      <c r="AA963"/>
    </row>
    <row r="964" spans="1:27" x14ac:dyDescent="0.25">
      <c r="A964" s="57">
        <v>44286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37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25">
      <c r="A965" s="57">
        <v>44286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-205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25">
      <c r="A966" s="57">
        <v>44286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-144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Acima de 120 dias</v>
      </c>
      <c r="X966" s="81" t="str">
        <f t="shared" si="63"/>
        <v>112020</v>
      </c>
      <c r="AA966"/>
    </row>
    <row r="967" spans="1:27" x14ac:dyDescent="0.25">
      <c r="A967" s="57">
        <v>44286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-52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31 a 60 dias</v>
      </c>
      <c r="X967" s="81" t="str">
        <f t="shared" si="63"/>
        <v>32021</v>
      </c>
      <c r="AA967"/>
    </row>
    <row r="968" spans="1:27" x14ac:dyDescent="0.25">
      <c r="A968" s="57">
        <v>44286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-52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31 a 60 dias</v>
      </c>
      <c r="X968" s="81" t="str">
        <f t="shared" si="63"/>
        <v>22021</v>
      </c>
      <c r="AA968"/>
    </row>
    <row r="969" spans="1:27" x14ac:dyDescent="0.25">
      <c r="A969" s="57">
        <v>44286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-52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31 a 60 dias</v>
      </c>
      <c r="X969" s="81" t="str">
        <f t="shared" si="63"/>
        <v>22021</v>
      </c>
      <c r="AA969"/>
    </row>
    <row r="970" spans="1:27" x14ac:dyDescent="0.25">
      <c r="A970" s="57">
        <v>44286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-52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31 a 60 dias</v>
      </c>
      <c r="X970" s="81" t="str">
        <f t="shared" si="63"/>
        <v>22021</v>
      </c>
      <c r="AA970"/>
    </row>
    <row r="971" spans="1:27" x14ac:dyDescent="0.25">
      <c r="A971" s="57">
        <v>44286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37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25">
      <c r="A972" s="57">
        <v>44286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-52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31 a 60 dias</v>
      </c>
      <c r="X972" s="81" t="str">
        <f t="shared" si="63"/>
        <v>22021</v>
      </c>
      <c r="AA972"/>
    </row>
    <row r="973" spans="1:27" x14ac:dyDescent="0.25">
      <c r="A973" s="57">
        <v>44286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7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25">
      <c r="A974" s="57">
        <v>44286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37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25">
      <c r="A975" s="57">
        <v>44286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-114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91 a 120 dias</v>
      </c>
      <c r="X975" s="81" t="str">
        <f t="shared" si="63"/>
        <v>12021</v>
      </c>
      <c r="AA975"/>
    </row>
    <row r="976" spans="1:27" x14ac:dyDescent="0.25">
      <c r="A976" s="57">
        <v>44286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-114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91 a 120 dias</v>
      </c>
      <c r="X976" s="81" t="str">
        <f t="shared" si="63"/>
        <v>122020</v>
      </c>
      <c r="AA976"/>
    </row>
    <row r="977" spans="1:27" x14ac:dyDescent="0.25">
      <c r="A977" s="57">
        <v>44286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-114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91 a 120 dias</v>
      </c>
      <c r="X977" s="81" t="str">
        <f t="shared" si="63"/>
        <v>122020</v>
      </c>
      <c r="AA977"/>
    </row>
    <row r="978" spans="1:27" x14ac:dyDescent="0.25">
      <c r="A978" s="57">
        <v>44286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37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25">
      <c r="A979" s="57">
        <v>44286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-24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25">
      <c r="A980" s="57">
        <v>44286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-24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25">
      <c r="A981" s="57">
        <v>44286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-24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25">
      <c r="A982" s="57">
        <v>44286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-144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Acima de 120 dias</v>
      </c>
      <c r="X982" s="81" t="str">
        <f t="shared" si="63"/>
        <v>112020</v>
      </c>
      <c r="AA982"/>
    </row>
    <row r="983" spans="1:27" x14ac:dyDescent="0.25">
      <c r="A983" s="57">
        <v>44286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-52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31 a 60 dias</v>
      </c>
      <c r="X983" s="81" t="str">
        <f t="shared" si="63"/>
        <v>22021</v>
      </c>
      <c r="AA983"/>
    </row>
    <row r="984" spans="1:27" x14ac:dyDescent="0.25">
      <c r="A984" s="57">
        <v>44286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37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25">
      <c r="A985" s="57">
        <v>44286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37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25">
      <c r="A986" s="57">
        <v>44286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-297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25">
      <c r="A987" s="57">
        <v>44286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-144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Acima de 120 dias</v>
      </c>
      <c r="X987" s="81" t="str">
        <f t="shared" si="63"/>
        <v>112020</v>
      </c>
      <c r="AA987"/>
    </row>
    <row r="988" spans="1:27" x14ac:dyDescent="0.25">
      <c r="A988" s="57">
        <v>44286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-114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91 a 120 dias</v>
      </c>
      <c r="X988" s="81" t="str">
        <f t="shared" si="63"/>
        <v>122020</v>
      </c>
      <c r="AA988"/>
    </row>
    <row r="989" spans="1:27" x14ac:dyDescent="0.25">
      <c r="A989" s="57">
        <v>44286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-236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25">
      <c r="A990" s="57">
        <v>44286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37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25">
      <c r="A991" s="57">
        <v>44286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-175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25">
      <c r="A992" s="57">
        <v>44286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-24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25">
      <c r="A993" s="57">
        <v>44286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-144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Acima de 120 dias</v>
      </c>
      <c r="X993" s="81" t="str">
        <f t="shared" si="63"/>
        <v>112020</v>
      </c>
      <c r="AA993"/>
    </row>
    <row r="994" spans="1:27" x14ac:dyDescent="0.25">
      <c r="A994" s="57">
        <v>44286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-24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25">
      <c r="A995" s="57">
        <v>44286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-52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31 a 60 dias</v>
      </c>
      <c r="X995" s="81" t="str">
        <f t="shared" si="63"/>
        <v>22021</v>
      </c>
      <c r="AA995"/>
    </row>
    <row r="996" spans="1:27" x14ac:dyDescent="0.25">
      <c r="A996" s="57">
        <v>44286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-114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91 a 120 dias</v>
      </c>
      <c r="X996" s="81" t="str">
        <f t="shared" si="63"/>
        <v>122020</v>
      </c>
      <c r="AA996"/>
    </row>
    <row r="997" spans="1:27" x14ac:dyDescent="0.25">
      <c r="A997" s="57">
        <v>44286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-267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25">
      <c r="A998" s="57">
        <v>44286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-236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25">
      <c r="A999" s="57">
        <v>44286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-267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25">
      <c r="A1000" s="57">
        <v>44286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-205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25">
      <c r="A1001" s="57">
        <v>44286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-114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91 a 120 dias</v>
      </c>
      <c r="X1001" s="81" t="str">
        <f t="shared" si="63"/>
        <v>122020</v>
      </c>
      <c r="AA1001"/>
    </row>
    <row r="1002" spans="1:27" x14ac:dyDescent="0.25">
      <c r="A1002" s="57">
        <v>44286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7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25">
      <c r="A1003" s="57">
        <v>44286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-52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31 a 60 dias</v>
      </c>
      <c r="X1003" s="81" t="str">
        <f t="shared" si="63"/>
        <v>22021</v>
      </c>
      <c r="AA1003"/>
    </row>
    <row r="1004" spans="1:27" x14ac:dyDescent="0.25">
      <c r="A1004" s="57">
        <v>44286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-52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31 a 60 dias</v>
      </c>
      <c r="X1004" s="81" t="str">
        <f t="shared" si="63"/>
        <v>22021</v>
      </c>
      <c r="AA1004"/>
    </row>
    <row r="1005" spans="1:27" x14ac:dyDescent="0.25">
      <c r="A1005" s="57">
        <v>44286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-114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91 a 120 dias</v>
      </c>
      <c r="X1005" s="81" t="str">
        <f t="shared" si="63"/>
        <v>122020</v>
      </c>
      <c r="AA1005"/>
    </row>
    <row r="1006" spans="1:27" x14ac:dyDescent="0.25">
      <c r="A1006" s="57">
        <v>44286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-114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91 a 120 dias</v>
      </c>
      <c r="X1006" s="81" t="str">
        <f t="shared" si="63"/>
        <v>12021</v>
      </c>
      <c r="AA1006"/>
    </row>
    <row r="1007" spans="1:27" x14ac:dyDescent="0.25">
      <c r="A1007" s="57">
        <v>44286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37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25">
      <c r="A1008" s="57">
        <v>44286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-52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31 a 60 dias</v>
      </c>
      <c r="X1008" s="81" t="str">
        <f t="shared" si="63"/>
        <v>22021</v>
      </c>
      <c r="AA1008"/>
    </row>
    <row r="1009" spans="1:27" x14ac:dyDescent="0.25">
      <c r="A1009" s="57">
        <v>44286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-24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25">
      <c r="A1010" s="57">
        <v>44286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-52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31 a 60 dias</v>
      </c>
      <c r="X1010" s="81" t="str">
        <f t="shared" si="63"/>
        <v>22021</v>
      </c>
      <c r="AA1010"/>
    </row>
    <row r="1011" spans="1:27" x14ac:dyDescent="0.25">
      <c r="A1011" s="57">
        <v>44286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-52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31 a 60 dias</v>
      </c>
      <c r="X1011" s="81" t="str">
        <f t="shared" si="63"/>
        <v>22021</v>
      </c>
      <c r="AA1011"/>
    </row>
    <row r="1012" spans="1:27" x14ac:dyDescent="0.25">
      <c r="A1012" s="57">
        <v>44286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-205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25">
      <c r="A1013" s="57">
        <v>44286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37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25">
      <c r="A1014" s="57">
        <v>44286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-144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Acima de 120 dias</v>
      </c>
      <c r="X1014" s="81" t="str">
        <f t="shared" si="63"/>
        <v>122020</v>
      </c>
      <c r="AA1014"/>
    </row>
    <row r="1015" spans="1:27" x14ac:dyDescent="0.25">
      <c r="A1015" s="57">
        <v>44286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-267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25">
      <c r="A1016" s="57">
        <v>44286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-24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25">
      <c r="A1017" s="57">
        <v>44286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37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25">
      <c r="A1018" s="57">
        <v>44286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-24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25">
      <c r="A1019" s="57">
        <v>44286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-144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Acima de 120 dias</v>
      </c>
      <c r="X1019" s="81" t="str">
        <f t="shared" si="63"/>
        <v>112020</v>
      </c>
      <c r="AA1019"/>
    </row>
    <row r="1020" spans="1:27" x14ac:dyDescent="0.25">
      <c r="A1020" s="57">
        <v>44286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-24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25">
      <c r="A1021" s="57">
        <v>44286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-236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25">
      <c r="A1022" s="57">
        <v>44286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-52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31 a 60 dias</v>
      </c>
      <c r="X1022" s="81" t="str">
        <f t="shared" si="63"/>
        <v>22021</v>
      </c>
      <c r="AA1022"/>
    </row>
    <row r="1023" spans="1:27" x14ac:dyDescent="0.25">
      <c r="A1023" s="57">
        <v>44286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-24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25">
      <c r="A1024" s="57">
        <v>44286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-144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Acima de 120 dias</v>
      </c>
      <c r="X1024" s="81" t="str">
        <f t="shared" si="63"/>
        <v>112020</v>
      </c>
      <c r="AA1024"/>
    </row>
    <row r="1025" spans="1:27" x14ac:dyDescent="0.25">
      <c r="A1025" s="57">
        <v>44286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-144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Acima de 120 dias</v>
      </c>
      <c r="X1025" s="81" t="str">
        <f t="shared" si="63"/>
        <v>112020</v>
      </c>
      <c r="AA1025"/>
    </row>
    <row r="1026" spans="1:27" x14ac:dyDescent="0.25">
      <c r="A1026" s="57">
        <v>44286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-267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25">
      <c r="A1027" s="57">
        <v>44286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-114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91 a 120 dias</v>
      </c>
      <c r="X1027" s="81" t="str">
        <f t="shared" ref="X1027:X1090" si="67">MONTH(U1027)&amp;YEAR(U1027)</f>
        <v>122020</v>
      </c>
      <c r="AA1027"/>
    </row>
    <row r="1028" spans="1:27" x14ac:dyDescent="0.25">
      <c r="A1028" s="57">
        <v>44286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37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25">
      <c r="A1029" s="57">
        <v>44286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-114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91 a 120 dias</v>
      </c>
      <c r="X1029" s="81" t="str">
        <f t="shared" si="67"/>
        <v>122020</v>
      </c>
      <c r="AA1029"/>
    </row>
    <row r="1030" spans="1:27" x14ac:dyDescent="0.25">
      <c r="A1030" s="57">
        <v>44286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37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25">
      <c r="A1031" s="57">
        <v>44286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-24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25">
      <c r="A1032" s="57">
        <v>44286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-205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25">
      <c r="A1033" s="57">
        <v>44286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-83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61 a 90 dias</v>
      </c>
      <c r="X1033" s="81" t="str">
        <f t="shared" si="67"/>
        <v>12021</v>
      </c>
      <c r="AA1033"/>
    </row>
    <row r="1034" spans="1:27" x14ac:dyDescent="0.25">
      <c r="A1034" s="57">
        <v>44286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-236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25">
      <c r="A1035" s="57">
        <v>44286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-83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61 a 90 dias</v>
      </c>
      <c r="X1035" s="81" t="str">
        <f t="shared" si="67"/>
        <v>12021</v>
      </c>
      <c r="AA1035"/>
    </row>
    <row r="1036" spans="1:27" x14ac:dyDescent="0.25">
      <c r="A1036" s="57">
        <v>44286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-83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61 a 90 dias</v>
      </c>
      <c r="X1036" s="81" t="str">
        <f t="shared" si="67"/>
        <v>12021</v>
      </c>
      <c r="AA1036"/>
    </row>
    <row r="1037" spans="1:27" x14ac:dyDescent="0.25">
      <c r="A1037" s="57">
        <v>44286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-205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25">
      <c r="A1038" s="57">
        <v>44286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-144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Acima de 120 dias</v>
      </c>
      <c r="X1038" s="81" t="str">
        <f t="shared" si="67"/>
        <v>112020</v>
      </c>
      <c r="AA1038"/>
    </row>
    <row r="1039" spans="1:27" x14ac:dyDescent="0.25">
      <c r="A1039" s="57">
        <v>44286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-24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25">
      <c r="A1040" s="57">
        <v>44286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37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25">
      <c r="A1041" s="57">
        <v>44286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-52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31 a 60 dias</v>
      </c>
      <c r="X1041" s="81" t="str">
        <f t="shared" si="67"/>
        <v>22021</v>
      </c>
      <c r="AA1041"/>
    </row>
    <row r="1042" spans="1:27" x14ac:dyDescent="0.25">
      <c r="A1042" s="57">
        <v>44286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-114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91 a 120 dias</v>
      </c>
      <c r="X1042" s="81" t="str">
        <f t="shared" si="67"/>
        <v>122020</v>
      </c>
      <c r="AA1042"/>
    </row>
    <row r="1043" spans="1:27" x14ac:dyDescent="0.25">
      <c r="A1043" s="57">
        <v>44286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-267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25">
      <c r="A1044" s="57">
        <v>44286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-52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31 a 60 dias</v>
      </c>
      <c r="X1044" s="81" t="str">
        <f t="shared" si="67"/>
        <v>22021</v>
      </c>
      <c r="AA1044"/>
    </row>
    <row r="1045" spans="1:27" x14ac:dyDescent="0.25">
      <c r="A1045" s="57">
        <v>44286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37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25">
      <c r="A1046" s="57">
        <v>44286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-83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61 a 90 dias</v>
      </c>
      <c r="X1046" s="81" t="str">
        <f t="shared" si="67"/>
        <v>12021</v>
      </c>
      <c r="AA1046"/>
    </row>
    <row r="1047" spans="1:27" x14ac:dyDescent="0.25">
      <c r="A1047" s="57">
        <v>44286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-114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91 a 120 dias</v>
      </c>
      <c r="X1047" s="81" t="str">
        <f t="shared" si="67"/>
        <v>12021</v>
      </c>
      <c r="AA1047"/>
    </row>
    <row r="1048" spans="1:27" x14ac:dyDescent="0.25">
      <c r="A1048" s="57">
        <v>44286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-205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25">
      <c r="A1049" s="57">
        <v>44286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-24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25">
      <c r="A1050" s="57">
        <v>44286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-297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25">
      <c r="A1051" s="57">
        <v>44286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-52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31 a 60 dias</v>
      </c>
      <c r="X1051" s="81" t="str">
        <f t="shared" si="67"/>
        <v>42021</v>
      </c>
      <c r="AA1051"/>
    </row>
    <row r="1052" spans="1:27" x14ac:dyDescent="0.25">
      <c r="A1052" s="57">
        <v>44286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-24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25">
      <c r="A1053" s="57">
        <v>44286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37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25">
      <c r="A1054" s="57">
        <v>44286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37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25">
      <c r="A1055" s="57">
        <v>44286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-24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25">
      <c r="A1056" s="57">
        <v>44286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-52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31 a 60 dias</v>
      </c>
      <c r="X1056" s="81" t="str">
        <f t="shared" si="67"/>
        <v>22021</v>
      </c>
      <c r="AA1056"/>
    </row>
    <row r="1057" spans="1:27" x14ac:dyDescent="0.25">
      <c r="A1057" s="57">
        <v>44286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-24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25">
      <c r="A1058" s="57">
        <v>44286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-114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91 a 120 dias</v>
      </c>
      <c r="X1058" s="81" t="str">
        <f t="shared" si="67"/>
        <v>122020</v>
      </c>
      <c r="AA1058"/>
    </row>
    <row r="1059" spans="1:27" x14ac:dyDescent="0.25">
      <c r="A1059" s="57">
        <v>44286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-144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Acima de 120 dias</v>
      </c>
      <c r="X1059" s="81" t="str">
        <f t="shared" si="67"/>
        <v>112020</v>
      </c>
      <c r="AA1059"/>
    </row>
    <row r="1060" spans="1:27" x14ac:dyDescent="0.25">
      <c r="A1060" s="57">
        <v>44286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-114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91 a 120 dias</v>
      </c>
      <c r="X1060" s="81" t="str">
        <f t="shared" si="67"/>
        <v>12021</v>
      </c>
      <c r="AA1060"/>
    </row>
    <row r="1061" spans="1:27" x14ac:dyDescent="0.25">
      <c r="A1061" s="57">
        <v>44286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-267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25">
      <c r="A1062" s="57">
        <v>44286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-114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91 a 120 dias</v>
      </c>
      <c r="X1062" s="81" t="str">
        <f t="shared" si="67"/>
        <v>12021</v>
      </c>
      <c r="AA1062"/>
    </row>
    <row r="1063" spans="1:27" x14ac:dyDescent="0.25">
      <c r="A1063" s="57">
        <v>44286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7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25">
      <c r="A1064" s="57">
        <v>44286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-114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91 a 120 dias</v>
      </c>
      <c r="X1064" s="81" t="str">
        <f t="shared" si="67"/>
        <v>122020</v>
      </c>
      <c r="AA1064"/>
    </row>
    <row r="1065" spans="1:27" x14ac:dyDescent="0.25">
      <c r="A1065" s="57">
        <v>44286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-24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25">
      <c r="A1066" s="57">
        <v>44286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-144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Acima de 120 dias</v>
      </c>
      <c r="X1066" s="81" t="str">
        <f t="shared" si="67"/>
        <v>112020</v>
      </c>
      <c r="AA1066"/>
    </row>
    <row r="1067" spans="1:27" x14ac:dyDescent="0.25">
      <c r="A1067" s="57">
        <v>44286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-24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25">
      <c r="A1068" s="57">
        <v>44286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-52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31 a 60 dias</v>
      </c>
      <c r="X1068" s="81" t="str">
        <f t="shared" si="67"/>
        <v>22021</v>
      </c>
      <c r="AA1068"/>
    </row>
    <row r="1069" spans="1:27" x14ac:dyDescent="0.25">
      <c r="A1069" s="57">
        <v>44286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-114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91 a 120 dias</v>
      </c>
      <c r="X1069" s="81" t="str">
        <f t="shared" si="67"/>
        <v>122020</v>
      </c>
      <c r="AA1069"/>
    </row>
    <row r="1070" spans="1:27" x14ac:dyDescent="0.25">
      <c r="A1070" s="57">
        <v>44286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-114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91 a 120 dias</v>
      </c>
      <c r="X1070" s="81" t="str">
        <f t="shared" si="67"/>
        <v>122020</v>
      </c>
      <c r="AA1070"/>
    </row>
    <row r="1071" spans="1:27" x14ac:dyDescent="0.25">
      <c r="A1071" s="57">
        <v>44286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-52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31 a 60 dias</v>
      </c>
      <c r="X1071" s="81" t="str">
        <f t="shared" si="67"/>
        <v>22021</v>
      </c>
      <c r="AA1071"/>
    </row>
    <row r="1072" spans="1:27" x14ac:dyDescent="0.25">
      <c r="A1072" s="57">
        <v>44286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-52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31 a 60 dias</v>
      </c>
      <c r="X1072" s="81" t="str">
        <f t="shared" si="67"/>
        <v>22021</v>
      </c>
      <c r="AA1072"/>
    </row>
    <row r="1073" spans="1:27" x14ac:dyDescent="0.25">
      <c r="A1073" s="57">
        <v>44286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-175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25">
      <c r="A1074" s="57">
        <v>44286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37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25">
      <c r="A1075" s="57">
        <v>44286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-114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91 a 120 dias</v>
      </c>
      <c r="X1075" s="81" t="str">
        <f t="shared" si="67"/>
        <v>122020</v>
      </c>
      <c r="AA1075"/>
    </row>
    <row r="1076" spans="1:27" x14ac:dyDescent="0.25">
      <c r="A1076" s="57">
        <v>44286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-52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31 a 60 dias</v>
      </c>
      <c r="X1076" s="81" t="str">
        <f t="shared" si="67"/>
        <v>22021</v>
      </c>
      <c r="AA1076"/>
    </row>
    <row r="1077" spans="1:27" x14ac:dyDescent="0.25">
      <c r="A1077" s="57">
        <v>44286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-52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31 a 60 dias</v>
      </c>
      <c r="X1077" s="81" t="str">
        <f t="shared" si="67"/>
        <v>22021</v>
      </c>
      <c r="AA1077"/>
    </row>
    <row r="1078" spans="1:27" x14ac:dyDescent="0.25">
      <c r="A1078" s="57">
        <v>44286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-144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Acima de 120 dias</v>
      </c>
      <c r="X1078" s="81" t="str">
        <f t="shared" si="67"/>
        <v>112020</v>
      </c>
      <c r="AA1078"/>
    </row>
    <row r="1079" spans="1:27" x14ac:dyDescent="0.25">
      <c r="A1079" s="57">
        <v>44286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-52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31 a 60 dias</v>
      </c>
      <c r="X1079" s="81" t="str">
        <f t="shared" si="67"/>
        <v>22021</v>
      </c>
      <c r="AA1079"/>
    </row>
    <row r="1080" spans="1:27" x14ac:dyDescent="0.25">
      <c r="A1080" s="57">
        <v>44286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37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25">
      <c r="A1081" s="57">
        <v>44286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-52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31 a 60 dias</v>
      </c>
      <c r="X1081" s="81" t="str">
        <f t="shared" si="67"/>
        <v>22021</v>
      </c>
      <c r="AA1081"/>
    </row>
    <row r="1082" spans="1:27" x14ac:dyDescent="0.25">
      <c r="A1082" s="57">
        <v>44286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-144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Acima de 120 dias</v>
      </c>
      <c r="X1082" s="81" t="str">
        <f t="shared" si="67"/>
        <v>112020</v>
      </c>
      <c r="AA1082"/>
    </row>
    <row r="1083" spans="1:27" x14ac:dyDescent="0.25">
      <c r="A1083" s="57">
        <v>44286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-114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91 a 120 dias</v>
      </c>
      <c r="X1083" s="81" t="str">
        <f t="shared" si="67"/>
        <v>12021</v>
      </c>
      <c r="AA1083"/>
    </row>
    <row r="1084" spans="1:27" x14ac:dyDescent="0.25">
      <c r="A1084" s="57">
        <v>44286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-358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25">
      <c r="A1085" s="57">
        <v>44286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-236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25">
      <c r="A1086" s="57">
        <v>44286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-114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91 a 120 dias</v>
      </c>
      <c r="X1086" s="81" t="str">
        <f t="shared" si="67"/>
        <v>12021</v>
      </c>
      <c r="AA1086"/>
    </row>
    <row r="1087" spans="1:27" x14ac:dyDescent="0.25">
      <c r="A1087" s="57">
        <v>44286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-205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25">
      <c r="A1088" s="57">
        <v>44286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-52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31 a 60 dias</v>
      </c>
      <c r="X1088" s="81" t="str">
        <f t="shared" si="67"/>
        <v>22021</v>
      </c>
      <c r="AA1088"/>
    </row>
    <row r="1089" spans="1:27" x14ac:dyDescent="0.25">
      <c r="A1089" s="57">
        <v>44286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-24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25">
      <c r="A1090" s="57">
        <v>44286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-236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25">
      <c r="A1091" s="57">
        <v>44286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-114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91 a 120 dias</v>
      </c>
      <c r="X1091" s="81" t="str">
        <f t="shared" ref="X1091:X1117" si="71">MONTH(U1091)&amp;YEAR(U1091)</f>
        <v>122020</v>
      </c>
      <c r="AA1091"/>
    </row>
    <row r="1092" spans="1:27" x14ac:dyDescent="0.25">
      <c r="A1092" s="57">
        <v>44286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37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25">
      <c r="A1093" s="57">
        <v>44286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37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25">
      <c r="A1094" s="57">
        <v>44286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-24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25">
      <c r="A1095" s="57">
        <v>44286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-52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31 a 60 dias</v>
      </c>
      <c r="X1095" s="81" t="str">
        <f t="shared" si="71"/>
        <v>22021</v>
      </c>
      <c r="AA1095"/>
    </row>
    <row r="1096" spans="1:27" x14ac:dyDescent="0.25">
      <c r="A1096" s="57">
        <v>44286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-52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31 a 60 dias</v>
      </c>
      <c r="X1096" s="81" t="str">
        <f t="shared" si="71"/>
        <v>22021</v>
      </c>
      <c r="AA1096"/>
    </row>
    <row r="1097" spans="1:27" x14ac:dyDescent="0.25">
      <c r="A1097" s="57">
        <v>44286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-24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25">
      <c r="A1098" s="57">
        <v>44286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-24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25">
      <c r="A1099" s="57">
        <v>44286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-52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31 a 60 dias</v>
      </c>
      <c r="X1099" s="81" t="str">
        <f t="shared" si="71"/>
        <v>22021</v>
      </c>
      <c r="AA1099"/>
    </row>
    <row r="1100" spans="1:27" x14ac:dyDescent="0.25">
      <c r="A1100" s="57">
        <v>44286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-236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25">
      <c r="A1101" s="57">
        <v>44286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37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25">
      <c r="A1102" s="57">
        <v>44286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37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25">
      <c r="A1103" s="57">
        <v>44286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-236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25">
      <c r="A1104" s="57">
        <v>44286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-24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25">
      <c r="A1105" s="57">
        <v>44286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-236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25">
      <c r="A1106" s="57">
        <v>44286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-114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91 a 120 dias</v>
      </c>
      <c r="X1106" s="81" t="str">
        <f t="shared" si="71"/>
        <v>42021</v>
      </c>
      <c r="AA1106"/>
    </row>
    <row r="1107" spans="1:27" x14ac:dyDescent="0.25">
      <c r="A1107" s="57">
        <v>44286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-52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31 a 60 dias</v>
      </c>
      <c r="X1107" s="81" t="str">
        <f t="shared" si="71"/>
        <v>22021</v>
      </c>
      <c r="AA1107"/>
    </row>
    <row r="1108" spans="1:27" x14ac:dyDescent="0.25">
      <c r="A1108" s="57">
        <v>44286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-114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91 a 120 dias</v>
      </c>
      <c r="X1108" s="81" t="str">
        <f t="shared" si="71"/>
        <v>122020</v>
      </c>
      <c r="AA1108"/>
    </row>
    <row r="1109" spans="1:27" x14ac:dyDescent="0.25">
      <c r="A1109" s="57">
        <v>44286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-52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31 a 60 dias</v>
      </c>
      <c r="X1109" s="81" t="str">
        <f t="shared" si="71"/>
        <v>22021</v>
      </c>
      <c r="AA1109"/>
    </row>
    <row r="1110" spans="1:27" x14ac:dyDescent="0.25">
      <c r="A1110" s="57">
        <v>44286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-52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31 a 60 dias</v>
      </c>
      <c r="X1110" s="81" t="str">
        <f t="shared" si="71"/>
        <v>22021</v>
      </c>
      <c r="AA1110"/>
    </row>
    <row r="1111" spans="1:27" x14ac:dyDescent="0.25">
      <c r="A1111" s="57">
        <v>44286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37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25">
      <c r="A1112" s="57">
        <v>44286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37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25">
      <c r="A1113" s="57">
        <v>44286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7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25">
      <c r="A1114" s="57">
        <v>44286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-83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61 a 90 dias</v>
      </c>
      <c r="X1114" s="81" t="str">
        <f t="shared" si="71"/>
        <v>12021</v>
      </c>
      <c r="AA1114"/>
    </row>
    <row r="1115" spans="1:27" x14ac:dyDescent="0.25">
      <c r="A1115" s="57">
        <v>44286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-52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31 a 60 dias</v>
      </c>
      <c r="X1115" s="81" t="str">
        <f t="shared" si="71"/>
        <v>42021</v>
      </c>
      <c r="AA1115"/>
    </row>
    <row r="1116" spans="1:27" x14ac:dyDescent="0.25">
      <c r="A1116" s="57">
        <v>44286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-83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61 a 90 dias</v>
      </c>
      <c r="X1116" s="81" t="str">
        <f t="shared" si="71"/>
        <v>12021</v>
      </c>
      <c r="AA1116"/>
    </row>
    <row r="1117" spans="1:27" x14ac:dyDescent="0.25">
      <c r="A1117" s="57">
        <v>44286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-83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61 a 90 dias</v>
      </c>
      <c r="X1117" s="81" t="str">
        <f t="shared" si="71"/>
        <v>12021</v>
      </c>
      <c r="AA1117"/>
    </row>
    <row r="1118" spans="1:27" x14ac:dyDescent="0.25">
      <c r="AA1118"/>
    </row>
    <row r="1119" spans="1:27" x14ac:dyDescent="0.25">
      <c r="AA1119"/>
    </row>
    <row r="1120" spans="1:27" x14ac:dyDescent="0.25">
      <c r="AA1120"/>
    </row>
    <row r="1121" spans="27:27" x14ac:dyDescent="0.25">
      <c r="AA1121"/>
    </row>
    <row r="1122" spans="27:27" x14ac:dyDescent="0.25">
      <c r="AA1122"/>
    </row>
    <row r="1123" spans="27:27" x14ac:dyDescent="0.25">
      <c r="AA1123"/>
    </row>
    <row r="1124" spans="27:27" x14ac:dyDescent="0.25">
      <c r="AA1124"/>
    </row>
    <row r="1125" spans="27:27" x14ac:dyDescent="0.25">
      <c r="AA1125"/>
    </row>
    <row r="1126" spans="27:27" x14ac:dyDescent="0.25">
      <c r="AA1126"/>
    </row>
    <row r="1127" spans="27:27" x14ac:dyDescent="0.25">
      <c r="AA1127"/>
    </row>
    <row r="1128" spans="27:27" x14ac:dyDescent="0.25">
      <c r="AA1128"/>
    </row>
    <row r="1129" spans="27:27" x14ac:dyDescent="0.25">
      <c r="AA1129"/>
    </row>
    <row r="1130" spans="27:27" x14ac:dyDescent="0.25">
      <c r="AA1130"/>
    </row>
    <row r="1131" spans="27:27" x14ac:dyDescent="0.25">
      <c r="AA1131"/>
    </row>
    <row r="1132" spans="27:27" x14ac:dyDescent="0.25">
      <c r="AA1132"/>
    </row>
    <row r="1133" spans="27:27" x14ac:dyDescent="0.25">
      <c r="AA1133"/>
    </row>
    <row r="1134" spans="27:27" x14ac:dyDescent="0.25">
      <c r="AA1134"/>
    </row>
    <row r="1135" spans="27:27" x14ac:dyDescent="0.25">
      <c r="AA1135"/>
    </row>
    <row r="1136" spans="27:27" x14ac:dyDescent="0.25">
      <c r="AA1136"/>
    </row>
    <row r="1137" spans="27:27" x14ac:dyDescent="0.25">
      <c r="AA1137"/>
    </row>
    <row r="1138" spans="27:27" x14ac:dyDescent="0.25">
      <c r="AA1138"/>
    </row>
    <row r="1139" spans="27:27" x14ac:dyDescent="0.25">
      <c r="AA1139"/>
    </row>
    <row r="1140" spans="27:27" x14ac:dyDescent="0.25">
      <c r="AA1140"/>
    </row>
    <row r="1141" spans="27:27" x14ac:dyDescent="0.25">
      <c r="AA1141"/>
    </row>
    <row r="1142" spans="27:27" x14ac:dyDescent="0.25">
      <c r="AA1142"/>
    </row>
    <row r="1143" spans="27:27" x14ac:dyDescent="0.25">
      <c r="AA1143"/>
    </row>
    <row r="1144" spans="27:27" x14ac:dyDescent="0.25">
      <c r="AA1144"/>
    </row>
    <row r="1145" spans="27:27" x14ac:dyDescent="0.25">
      <c r="AA1145"/>
    </row>
    <row r="1146" spans="27:27" x14ac:dyDescent="0.25">
      <c r="AA1146"/>
    </row>
    <row r="1147" spans="27:27" x14ac:dyDescent="0.25">
      <c r="AA1147"/>
    </row>
    <row r="1148" spans="27:27" x14ac:dyDescent="0.25">
      <c r="AA1148"/>
    </row>
    <row r="1149" spans="27:27" x14ac:dyDescent="0.25">
      <c r="AA1149"/>
    </row>
    <row r="1150" spans="27:27" x14ac:dyDescent="0.25">
      <c r="AA1150"/>
    </row>
    <row r="1151" spans="27:27" x14ac:dyDescent="0.25">
      <c r="AA1151"/>
    </row>
    <row r="1152" spans="27:27" x14ac:dyDescent="0.25">
      <c r="AA1152"/>
    </row>
    <row r="1153" spans="27:27" x14ac:dyDescent="0.25">
      <c r="AA1153"/>
    </row>
    <row r="1154" spans="27:27" x14ac:dyDescent="0.25">
      <c r="AA1154"/>
    </row>
    <row r="1155" spans="27:27" x14ac:dyDescent="0.25">
      <c r="AA1155"/>
    </row>
    <row r="1156" spans="27:27" x14ac:dyDescent="0.25">
      <c r="AA1156"/>
    </row>
    <row r="1157" spans="27:27" x14ac:dyDescent="0.25">
      <c r="AA1157"/>
    </row>
    <row r="1158" spans="27:27" x14ac:dyDescent="0.25">
      <c r="AA1158"/>
    </row>
    <row r="1159" spans="27:27" x14ac:dyDescent="0.25">
      <c r="AA1159"/>
    </row>
    <row r="1160" spans="27:27" x14ac:dyDescent="0.25">
      <c r="AA1160"/>
    </row>
    <row r="1161" spans="27:27" x14ac:dyDescent="0.25">
      <c r="AA1161"/>
    </row>
    <row r="1162" spans="27:27" x14ac:dyDescent="0.25">
      <c r="AA1162"/>
    </row>
    <row r="1163" spans="27:27" x14ac:dyDescent="0.25">
      <c r="AA1163"/>
    </row>
    <row r="1164" spans="27:27" x14ac:dyDescent="0.25">
      <c r="AA1164"/>
    </row>
    <row r="1165" spans="27:27" x14ac:dyDescent="0.25">
      <c r="AA1165"/>
    </row>
    <row r="1166" spans="27:27" x14ac:dyDescent="0.25">
      <c r="AA1166"/>
    </row>
    <row r="1167" spans="27:27" x14ac:dyDescent="0.25">
      <c r="AA1167"/>
    </row>
    <row r="1168" spans="27:27" x14ac:dyDescent="0.25">
      <c r="AA1168"/>
    </row>
    <row r="1169" spans="27:27" x14ac:dyDescent="0.25">
      <c r="AA1169"/>
    </row>
    <row r="1170" spans="27:27" x14ac:dyDescent="0.25">
      <c r="AA1170"/>
    </row>
    <row r="1171" spans="27:27" x14ac:dyDescent="0.25">
      <c r="AA1171"/>
    </row>
    <row r="1172" spans="27:27" x14ac:dyDescent="0.25">
      <c r="AA1172"/>
    </row>
    <row r="1173" spans="27:27" x14ac:dyDescent="0.25">
      <c r="AA1173"/>
    </row>
    <row r="1174" spans="27:27" x14ac:dyDescent="0.25">
      <c r="AA1174"/>
    </row>
    <row r="1175" spans="27:27" x14ac:dyDescent="0.25">
      <c r="AA1175"/>
    </row>
    <row r="1176" spans="27:27" x14ac:dyDescent="0.25">
      <c r="AA1176"/>
    </row>
    <row r="1177" spans="27:27" x14ac:dyDescent="0.25">
      <c r="AA1177"/>
    </row>
    <row r="1178" spans="27:27" x14ac:dyDescent="0.25">
      <c r="AA1178"/>
    </row>
    <row r="1179" spans="27:27" x14ac:dyDescent="0.25">
      <c r="AA1179"/>
    </row>
    <row r="1180" spans="27:27" x14ac:dyDescent="0.25">
      <c r="AA1180"/>
    </row>
    <row r="1181" spans="27:27" x14ac:dyDescent="0.25">
      <c r="AA1181"/>
    </row>
    <row r="1182" spans="27:27" x14ac:dyDescent="0.25">
      <c r="AA1182"/>
    </row>
    <row r="1183" spans="27:27" x14ac:dyDescent="0.25">
      <c r="AA1183"/>
    </row>
    <row r="1184" spans="27:27" x14ac:dyDescent="0.25">
      <c r="AA1184"/>
    </row>
    <row r="1185" spans="27:27" x14ac:dyDescent="0.25">
      <c r="AA1185"/>
    </row>
    <row r="1186" spans="27:27" x14ac:dyDescent="0.25">
      <c r="AA1186"/>
    </row>
    <row r="1187" spans="27:27" x14ac:dyDescent="0.25">
      <c r="AA1187"/>
    </row>
    <row r="1188" spans="27:27" x14ac:dyDescent="0.25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5.85546875" style="3" customWidth="1"/>
    <col min="22" max="22" width="11.42578125" style="42" bestFit="1" customWidth="1"/>
    <col min="23" max="23" width="20.28515625" style="80" bestFit="1" customWidth="1"/>
    <col min="24" max="24" width="17.28515625" style="42" bestFit="1" customWidth="1"/>
    <col min="25" max="16384" width="8.7109375" style="8"/>
  </cols>
  <sheetData>
    <row r="1" spans="1:26" x14ac:dyDescent="0.25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</row>
    <row r="2" spans="1:26" x14ac:dyDescent="0.25">
      <c r="A2" s="57">
        <v>44316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v>-205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</row>
    <row r="3" spans="1:26" x14ac:dyDescent="0.25">
      <c r="A3" s="57">
        <v>44316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v>-388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2">MONTH(U3)&amp;YEAR(U3)</f>
        <v>52020</v>
      </c>
      <c r="Z3"/>
    </row>
    <row r="4" spans="1:26" x14ac:dyDescent="0.25">
      <c r="A4" s="57">
        <v>44316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v>-174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2"/>
        <v>112020</v>
      </c>
      <c r="Z4"/>
    </row>
    <row r="5" spans="1:26" x14ac:dyDescent="0.25">
      <c r="A5" s="57">
        <v>44316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v>-297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2"/>
        <v>82020</v>
      </c>
      <c r="Z5"/>
    </row>
    <row r="6" spans="1:26" x14ac:dyDescent="0.25">
      <c r="A6" s="57">
        <v>44316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v>-297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2"/>
        <v>92020</v>
      </c>
      <c r="Z6"/>
    </row>
    <row r="7" spans="1:26" x14ac:dyDescent="0.25">
      <c r="A7" s="57">
        <v>44316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v>-388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2"/>
        <v>42020</v>
      </c>
      <c r="Z7"/>
    </row>
    <row r="8" spans="1:26" x14ac:dyDescent="0.25">
      <c r="A8" s="57">
        <v>44316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v>-448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2"/>
        <v>32020</v>
      </c>
      <c r="Z8"/>
    </row>
    <row r="9" spans="1:26" x14ac:dyDescent="0.25">
      <c r="A9" s="57">
        <v>44316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v>-479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2"/>
        <v>42020</v>
      </c>
      <c r="Z9"/>
    </row>
    <row r="10" spans="1:26" x14ac:dyDescent="0.25">
      <c r="A10" s="57">
        <v>44316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v>-266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2"/>
        <v>92020</v>
      </c>
      <c r="Z10"/>
    </row>
    <row r="11" spans="1:26" x14ac:dyDescent="0.25">
      <c r="A11" s="57">
        <v>44316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v>-358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2"/>
        <v>52020</v>
      </c>
      <c r="Z11"/>
    </row>
    <row r="12" spans="1:26" x14ac:dyDescent="0.25">
      <c r="A12" s="57">
        <v>44316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v>-479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2"/>
        <v>32020</v>
      </c>
      <c r="Z12"/>
    </row>
    <row r="13" spans="1:26" x14ac:dyDescent="0.25">
      <c r="A13" s="57">
        <v>44316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v>-358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2"/>
        <v>62020</v>
      </c>
      <c r="Z13"/>
    </row>
    <row r="14" spans="1:26" x14ac:dyDescent="0.25">
      <c r="A14" s="57">
        <v>44316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v>-205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2"/>
        <v>102020</v>
      </c>
      <c r="Z14"/>
    </row>
    <row r="15" spans="1:26" x14ac:dyDescent="0.25">
      <c r="A15" s="57">
        <v>44316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v>-113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91 a 120 dias</v>
      </c>
      <c r="X15" s="81" t="str">
        <f t="shared" si="2"/>
        <v>12021</v>
      </c>
      <c r="Z15"/>
    </row>
    <row r="16" spans="1:26" x14ac:dyDescent="0.25">
      <c r="A16" s="57">
        <v>44316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v>-419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2"/>
        <v>42020</v>
      </c>
      <c r="Z16"/>
    </row>
    <row r="17" spans="1:26" x14ac:dyDescent="0.25">
      <c r="A17" s="57">
        <v>44316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v>-388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2"/>
        <v>62020</v>
      </c>
      <c r="Z17"/>
    </row>
    <row r="18" spans="1:26" x14ac:dyDescent="0.25">
      <c r="A18" s="57">
        <v>44316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v>-419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2"/>
        <v>32020</v>
      </c>
      <c r="Z18"/>
    </row>
    <row r="19" spans="1:26" x14ac:dyDescent="0.25">
      <c r="A19" s="57">
        <v>44316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v>-448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2"/>
        <v>42020</v>
      </c>
      <c r="Z19"/>
    </row>
    <row r="20" spans="1:26" x14ac:dyDescent="0.25">
      <c r="A20" s="57">
        <v>44316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v>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2"/>
        <v>52021</v>
      </c>
      <c r="Z20"/>
    </row>
    <row r="21" spans="1:26" x14ac:dyDescent="0.25">
      <c r="A21" s="57">
        <v>44316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v>-235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2"/>
        <v>102020</v>
      </c>
    </row>
    <row r="22" spans="1:26" x14ac:dyDescent="0.25">
      <c r="A22" s="57">
        <v>44316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v>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2"/>
        <v>52021</v>
      </c>
    </row>
    <row r="23" spans="1:26" x14ac:dyDescent="0.25">
      <c r="A23" s="57">
        <v>44316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v>-419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2"/>
        <v>42020</v>
      </c>
    </row>
    <row r="24" spans="1:26" x14ac:dyDescent="0.25">
      <c r="A24" s="57">
        <v>44316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v>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2"/>
        <v>52021</v>
      </c>
    </row>
    <row r="25" spans="1:26" x14ac:dyDescent="0.25">
      <c r="A25" s="57">
        <v>44316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v>-144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Acima de 120 dias</v>
      </c>
      <c r="X25" s="81" t="str">
        <f t="shared" si="2"/>
        <v>12021</v>
      </c>
    </row>
    <row r="26" spans="1:26" x14ac:dyDescent="0.25">
      <c r="A26" s="57">
        <v>44316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v>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2"/>
        <v>52021</v>
      </c>
    </row>
    <row r="27" spans="1:26" x14ac:dyDescent="0.25">
      <c r="A27" s="57">
        <v>44316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v>-174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2"/>
        <v>112020</v>
      </c>
    </row>
    <row r="28" spans="1:26" x14ac:dyDescent="0.25">
      <c r="A28" s="57">
        <v>44316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v>-358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2"/>
        <v>62020</v>
      </c>
    </row>
    <row r="29" spans="1:26" x14ac:dyDescent="0.25">
      <c r="A29" s="57">
        <v>44316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v>-358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2"/>
        <v>52020</v>
      </c>
    </row>
    <row r="30" spans="1:26" x14ac:dyDescent="0.25">
      <c r="A30" s="57">
        <v>44316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v>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2"/>
        <v>52021</v>
      </c>
    </row>
    <row r="31" spans="1:26" x14ac:dyDescent="0.25">
      <c r="A31" s="57">
        <v>44316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v>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2"/>
        <v>52021</v>
      </c>
    </row>
    <row r="32" spans="1:26" x14ac:dyDescent="0.25">
      <c r="A32" s="57">
        <v>44316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v>-235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2"/>
        <v>102020</v>
      </c>
    </row>
    <row r="33" spans="1:24" x14ac:dyDescent="0.25">
      <c r="A33" s="57">
        <v>44316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v>-235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2"/>
        <v>92020</v>
      </c>
    </row>
    <row r="34" spans="1:24" x14ac:dyDescent="0.25">
      <c r="A34" s="57">
        <v>44316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v>-327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2"/>
        <v>72020</v>
      </c>
    </row>
    <row r="35" spans="1:24" x14ac:dyDescent="0.25">
      <c r="A35" s="57">
        <v>44316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v>-235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2"/>
        <v>92020</v>
      </c>
    </row>
    <row r="36" spans="1:24" x14ac:dyDescent="0.25">
      <c r="A36" s="57">
        <v>44316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v>-144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Acima de 120 dias</v>
      </c>
      <c r="X36" s="81" t="str">
        <f t="shared" si="2"/>
        <v>122020</v>
      </c>
    </row>
    <row r="37" spans="1:24" x14ac:dyDescent="0.25">
      <c r="A37" s="57">
        <v>44316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v>-388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2"/>
        <v>42020</v>
      </c>
    </row>
    <row r="38" spans="1:24" x14ac:dyDescent="0.25">
      <c r="A38" s="57">
        <v>44316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v>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2"/>
        <v>52021</v>
      </c>
    </row>
    <row r="39" spans="1:24" x14ac:dyDescent="0.25">
      <c r="A39" s="57">
        <v>44316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v>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2"/>
        <v>52021</v>
      </c>
    </row>
    <row r="40" spans="1:24" x14ac:dyDescent="0.25">
      <c r="A40" s="57">
        <v>44316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v>-358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2"/>
        <v>62020</v>
      </c>
    </row>
    <row r="41" spans="1:24" x14ac:dyDescent="0.25">
      <c r="A41" s="57">
        <v>44316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v>-205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2"/>
        <v>22021</v>
      </c>
    </row>
    <row r="42" spans="1:24" x14ac:dyDescent="0.25">
      <c r="A42" s="57">
        <v>44316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v>-235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2"/>
        <v>102020</v>
      </c>
    </row>
    <row r="43" spans="1:24" x14ac:dyDescent="0.25">
      <c r="A43" s="57">
        <v>44316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v>-358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2"/>
        <v>62020</v>
      </c>
    </row>
    <row r="44" spans="1:24" x14ac:dyDescent="0.25">
      <c r="A44" s="57">
        <v>44316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v>-419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2"/>
        <v>122020</v>
      </c>
    </row>
    <row r="45" spans="1:24" x14ac:dyDescent="0.25">
      <c r="A45" s="57">
        <v>44316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v>-419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2"/>
        <v>42020</v>
      </c>
    </row>
    <row r="46" spans="1:24" x14ac:dyDescent="0.25">
      <c r="A46" s="57">
        <v>44316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v>-266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2"/>
        <v>92020</v>
      </c>
    </row>
    <row r="47" spans="1:24" x14ac:dyDescent="0.25">
      <c r="A47" s="57">
        <v>44316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v>-235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2"/>
        <v>102020</v>
      </c>
    </row>
    <row r="48" spans="1:24" x14ac:dyDescent="0.25">
      <c r="A48" s="57">
        <v>44316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v>-174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2"/>
        <v>112020</v>
      </c>
    </row>
    <row r="49" spans="1:24" x14ac:dyDescent="0.25">
      <c r="A49" s="57">
        <v>44316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v>-144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Acima de 120 dias</v>
      </c>
      <c r="X49" s="81" t="str">
        <f t="shared" si="2"/>
        <v>122020</v>
      </c>
    </row>
    <row r="50" spans="1:24" x14ac:dyDescent="0.25">
      <c r="A50" s="57">
        <v>44316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v>-174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2"/>
        <v>112020</v>
      </c>
    </row>
    <row r="51" spans="1:24" x14ac:dyDescent="0.25">
      <c r="A51" s="57">
        <v>44316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v>-174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2"/>
        <v>112020</v>
      </c>
    </row>
    <row r="52" spans="1:24" x14ac:dyDescent="0.25">
      <c r="A52" s="57">
        <v>44316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v>-297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2"/>
        <v>82020</v>
      </c>
    </row>
    <row r="53" spans="1:24" x14ac:dyDescent="0.25">
      <c r="A53" s="57">
        <v>44316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v>-266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2"/>
        <v>92020</v>
      </c>
    </row>
    <row r="54" spans="1:24" x14ac:dyDescent="0.25">
      <c r="A54" s="57">
        <v>44316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v>-205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2"/>
        <v>102020</v>
      </c>
    </row>
    <row r="55" spans="1:24" x14ac:dyDescent="0.25">
      <c r="A55" s="57">
        <v>44316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v>-144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Acima de 120 dias</v>
      </c>
      <c r="X55" s="81" t="str">
        <f t="shared" si="2"/>
        <v>122020</v>
      </c>
    </row>
    <row r="56" spans="1:24" x14ac:dyDescent="0.25">
      <c r="A56" s="57">
        <v>44316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v>-266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2"/>
        <v>92020</v>
      </c>
    </row>
    <row r="57" spans="1:24" x14ac:dyDescent="0.25">
      <c r="A57" s="57">
        <v>44316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v>-388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2"/>
        <v>82020</v>
      </c>
    </row>
    <row r="58" spans="1:24" x14ac:dyDescent="0.25">
      <c r="A58" s="57">
        <v>44316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v>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2"/>
        <v>52021</v>
      </c>
    </row>
    <row r="59" spans="1:24" x14ac:dyDescent="0.25">
      <c r="A59" s="57">
        <v>44316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v>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2"/>
        <v>52021</v>
      </c>
    </row>
    <row r="60" spans="1:24" x14ac:dyDescent="0.25">
      <c r="A60" s="57">
        <v>44316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v>-82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61 a 90 dias</v>
      </c>
      <c r="X60" s="81" t="str">
        <f t="shared" si="2"/>
        <v>22021</v>
      </c>
    </row>
    <row r="61" spans="1:24" x14ac:dyDescent="0.25">
      <c r="A61" s="57">
        <v>44316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v>-174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2"/>
        <v>112020</v>
      </c>
    </row>
    <row r="62" spans="1:24" x14ac:dyDescent="0.25">
      <c r="A62" s="57">
        <v>44316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v>-297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2"/>
        <v>82020</v>
      </c>
    </row>
    <row r="63" spans="1:24" x14ac:dyDescent="0.25">
      <c r="A63" s="57">
        <v>44316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v>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2"/>
        <v>52021</v>
      </c>
    </row>
    <row r="64" spans="1:24" x14ac:dyDescent="0.25">
      <c r="A64" s="57">
        <v>44316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v>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2"/>
        <v>52021</v>
      </c>
    </row>
    <row r="65" spans="1:24" x14ac:dyDescent="0.25">
      <c r="A65" s="57">
        <v>44316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v>-448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2"/>
        <v>22020</v>
      </c>
    </row>
    <row r="66" spans="1:24" x14ac:dyDescent="0.25">
      <c r="A66" s="57">
        <v>44316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v>-205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3">MONTH(D66)&amp;YEAR(D66)</f>
        <v>22020</v>
      </c>
      <c r="W66" s="80" t="str">
        <f t="shared" ref="W66:W129" si="4">_xlfn.IFS(G66&lt;-120,"Acima de 120 dias",G66&lt;=-90,"91 a 120 dias",G66&lt;=-61,"61 a 90 dias",G66&lt;=-31,"31 a 60 dias",G66&gt;=-30,"1 a 30 dias")</f>
        <v>Acima de 120 dias</v>
      </c>
      <c r="X66" s="81" t="str">
        <f t="shared" si="2"/>
        <v>112020</v>
      </c>
    </row>
    <row r="67" spans="1:24" x14ac:dyDescent="0.25">
      <c r="A67" s="57">
        <v>44316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v>-266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3"/>
        <v>32020</v>
      </c>
      <c r="W67" s="80" t="str">
        <f t="shared" si="4"/>
        <v>Acima de 120 dias</v>
      </c>
      <c r="X67" s="81" t="str">
        <f t="shared" ref="X67:X130" si="5">MONTH(U67)&amp;YEAR(U67)</f>
        <v>92020</v>
      </c>
    </row>
    <row r="68" spans="1:24" x14ac:dyDescent="0.25">
      <c r="A68" s="57">
        <v>44316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v>-388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3"/>
        <v>112019</v>
      </c>
      <c r="W68" s="80" t="str">
        <f t="shared" si="4"/>
        <v>Acima de 120 dias</v>
      </c>
      <c r="X68" s="81" t="str">
        <f t="shared" si="5"/>
        <v>52020</v>
      </c>
    </row>
    <row r="69" spans="1:24" x14ac:dyDescent="0.25">
      <c r="A69" s="57">
        <v>44316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v>-419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3"/>
        <v>122019</v>
      </c>
      <c r="W69" s="80" t="str">
        <f t="shared" si="4"/>
        <v>Acima de 120 dias</v>
      </c>
      <c r="X69" s="81" t="str">
        <f t="shared" si="5"/>
        <v>42020</v>
      </c>
    </row>
    <row r="70" spans="1:24" x14ac:dyDescent="0.25">
      <c r="A70" s="57">
        <v>44316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v>-205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3"/>
        <v>112019</v>
      </c>
      <c r="W70" s="80" t="str">
        <f t="shared" si="4"/>
        <v>Acima de 120 dias</v>
      </c>
      <c r="X70" s="81" t="str">
        <f t="shared" si="5"/>
        <v>102020</v>
      </c>
    </row>
    <row r="71" spans="1:24" x14ac:dyDescent="0.25">
      <c r="A71" s="57">
        <v>44316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v>-54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3"/>
        <v>122019</v>
      </c>
      <c r="W71" s="80" t="str">
        <f t="shared" si="4"/>
        <v>31 a 60 dias</v>
      </c>
      <c r="X71" s="81" t="str">
        <f t="shared" si="5"/>
        <v>42021</v>
      </c>
    </row>
    <row r="72" spans="1:24" x14ac:dyDescent="0.25">
      <c r="A72" s="57">
        <v>44316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v>-479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3"/>
        <v>122019</v>
      </c>
      <c r="W72" s="80" t="str">
        <f t="shared" si="4"/>
        <v>Acima de 120 dias</v>
      </c>
      <c r="X72" s="81" t="str">
        <f t="shared" si="5"/>
        <v>32020</v>
      </c>
    </row>
    <row r="73" spans="1:24" x14ac:dyDescent="0.25">
      <c r="A73" s="57">
        <v>44316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v>-448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3"/>
        <v>122019</v>
      </c>
      <c r="W73" s="80" t="str">
        <f t="shared" si="4"/>
        <v>Acima de 120 dias</v>
      </c>
      <c r="X73" s="81" t="str">
        <f t="shared" si="5"/>
        <v>22020</v>
      </c>
    </row>
    <row r="74" spans="1:24" x14ac:dyDescent="0.25">
      <c r="A74" s="57">
        <v>44316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v>-419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3"/>
        <v>122019</v>
      </c>
      <c r="W74" s="80" t="str">
        <f t="shared" si="4"/>
        <v>Acima de 120 dias</v>
      </c>
      <c r="X74" s="81" t="str">
        <f t="shared" si="5"/>
        <v>42020</v>
      </c>
    </row>
    <row r="75" spans="1:24" x14ac:dyDescent="0.25">
      <c r="A75" s="57">
        <v>44316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v>-82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3"/>
        <v>12020</v>
      </c>
      <c r="W75" s="80" t="str">
        <f t="shared" si="4"/>
        <v>61 a 90 dias</v>
      </c>
      <c r="X75" s="81" t="str">
        <f t="shared" si="5"/>
        <v>22021</v>
      </c>
    </row>
    <row r="76" spans="1:24" x14ac:dyDescent="0.25">
      <c r="A76" s="57">
        <v>44316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v>-358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3"/>
        <v>112019</v>
      </c>
      <c r="W76" s="80" t="str">
        <f t="shared" si="4"/>
        <v>Acima de 120 dias</v>
      </c>
      <c r="X76" s="81" t="str">
        <f t="shared" si="5"/>
        <v>62020</v>
      </c>
    </row>
    <row r="77" spans="1:24" x14ac:dyDescent="0.25">
      <c r="A77" s="57">
        <v>44316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v>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3"/>
        <v>112019</v>
      </c>
      <c r="W77" s="80" t="str">
        <f t="shared" si="4"/>
        <v>1 a 30 dias</v>
      </c>
      <c r="X77" s="81" t="str">
        <f t="shared" si="5"/>
        <v>52021</v>
      </c>
    </row>
    <row r="78" spans="1:24" x14ac:dyDescent="0.25">
      <c r="A78" s="57">
        <v>44316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v>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3"/>
        <v>122019</v>
      </c>
      <c r="W78" s="80" t="str">
        <f t="shared" si="4"/>
        <v>1 a 30 dias</v>
      </c>
      <c r="X78" s="81" t="str">
        <f t="shared" si="5"/>
        <v>52021</v>
      </c>
    </row>
    <row r="79" spans="1:24" x14ac:dyDescent="0.25">
      <c r="A79" s="57">
        <v>44316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v>-266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3"/>
        <v>122019</v>
      </c>
      <c r="W79" s="80" t="str">
        <f t="shared" si="4"/>
        <v>Acima de 120 dias</v>
      </c>
      <c r="X79" s="81" t="str">
        <f t="shared" si="5"/>
        <v>82020</v>
      </c>
    </row>
    <row r="80" spans="1:24" x14ac:dyDescent="0.25">
      <c r="A80" s="57">
        <v>44316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v>-448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3"/>
        <v>12020</v>
      </c>
      <c r="W80" s="80" t="str">
        <f t="shared" si="4"/>
        <v>Acima de 120 dias</v>
      </c>
      <c r="X80" s="81" t="str">
        <f t="shared" si="5"/>
        <v>22020</v>
      </c>
    </row>
    <row r="81" spans="1:24" x14ac:dyDescent="0.25">
      <c r="A81" s="57">
        <v>44316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v>-388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3"/>
        <v>22020</v>
      </c>
      <c r="W81" s="80" t="str">
        <f t="shared" si="4"/>
        <v>Acima de 120 dias</v>
      </c>
      <c r="X81" s="81" t="str">
        <f t="shared" si="5"/>
        <v>52020</v>
      </c>
    </row>
    <row r="82" spans="1:24" x14ac:dyDescent="0.25">
      <c r="A82" s="57">
        <v>44316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v>-23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3"/>
        <v>12020</v>
      </c>
      <c r="W82" s="80" t="str">
        <f t="shared" si="4"/>
        <v>1 a 30 dias</v>
      </c>
      <c r="X82" s="81" t="str">
        <f t="shared" si="5"/>
        <v>42021</v>
      </c>
    </row>
    <row r="83" spans="1:24" x14ac:dyDescent="0.25">
      <c r="A83" s="57">
        <v>44316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v>-448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3"/>
        <v>122019</v>
      </c>
      <c r="W83" s="80" t="str">
        <f t="shared" si="4"/>
        <v>Acima de 120 dias</v>
      </c>
      <c r="X83" s="81" t="str">
        <f t="shared" si="5"/>
        <v>22020</v>
      </c>
    </row>
    <row r="84" spans="1:24" x14ac:dyDescent="0.25">
      <c r="A84" s="57">
        <v>44316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v>-235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3"/>
        <v>22020</v>
      </c>
      <c r="W84" s="80" t="str">
        <f t="shared" si="4"/>
        <v>Acima de 120 dias</v>
      </c>
      <c r="X84" s="81" t="str">
        <f t="shared" si="5"/>
        <v>102020</v>
      </c>
    </row>
    <row r="85" spans="1:24" x14ac:dyDescent="0.25">
      <c r="A85" s="57">
        <v>44316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v>-266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3"/>
        <v>12020</v>
      </c>
      <c r="W85" s="80" t="str">
        <f t="shared" si="4"/>
        <v>Acima de 120 dias</v>
      </c>
      <c r="X85" s="81" t="str">
        <f t="shared" si="5"/>
        <v>92020</v>
      </c>
    </row>
    <row r="86" spans="1:24" x14ac:dyDescent="0.25">
      <c r="A86" s="57">
        <v>44316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v>-82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3"/>
        <v>12020</v>
      </c>
      <c r="W86" s="80" t="str">
        <f t="shared" si="4"/>
        <v>61 a 90 dias</v>
      </c>
      <c r="X86" s="81" t="str">
        <f t="shared" si="5"/>
        <v>22021</v>
      </c>
    </row>
    <row r="87" spans="1:24" x14ac:dyDescent="0.25">
      <c r="A87" s="57">
        <v>44316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v>-419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3"/>
        <v>22020</v>
      </c>
      <c r="W87" s="80" t="str">
        <f t="shared" si="4"/>
        <v>Acima de 120 dias</v>
      </c>
      <c r="X87" s="81" t="str">
        <f t="shared" si="5"/>
        <v>52020</v>
      </c>
    </row>
    <row r="88" spans="1:24" x14ac:dyDescent="0.25">
      <c r="A88" s="57">
        <v>44316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v>-144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3"/>
        <v>12020</v>
      </c>
      <c r="W88" s="80" t="str">
        <f t="shared" si="4"/>
        <v>Acima de 120 dias</v>
      </c>
      <c r="X88" s="81" t="str">
        <f t="shared" si="5"/>
        <v>122020</v>
      </c>
    </row>
    <row r="89" spans="1:24" x14ac:dyDescent="0.25">
      <c r="A89" s="57">
        <v>44316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v>-266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3"/>
        <v>22020</v>
      </c>
      <c r="W89" s="80" t="str">
        <f t="shared" si="4"/>
        <v>Acima de 120 dias</v>
      </c>
      <c r="X89" s="81" t="str">
        <f t="shared" si="5"/>
        <v>92020</v>
      </c>
    </row>
    <row r="90" spans="1:24" x14ac:dyDescent="0.25">
      <c r="A90" s="57">
        <v>44316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v>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3"/>
        <v>12020</v>
      </c>
      <c r="W90" s="80" t="str">
        <f t="shared" si="4"/>
        <v>1 a 30 dias</v>
      </c>
      <c r="X90" s="81" t="str">
        <f t="shared" si="5"/>
        <v>52021</v>
      </c>
    </row>
    <row r="91" spans="1:24" x14ac:dyDescent="0.25">
      <c r="A91" s="57">
        <v>44316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v>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3"/>
        <v>12020</v>
      </c>
      <c r="W91" s="80" t="str">
        <f t="shared" si="4"/>
        <v>1 a 30 dias</v>
      </c>
      <c r="X91" s="81" t="str">
        <f t="shared" si="5"/>
        <v>52021</v>
      </c>
    </row>
    <row r="92" spans="1:24" x14ac:dyDescent="0.25">
      <c r="A92" s="57">
        <v>44316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v>-419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3"/>
        <v>122019</v>
      </c>
      <c r="W92" s="80" t="str">
        <f t="shared" si="4"/>
        <v>Acima de 120 dias</v>
      </c>
      <c r="X92" s="81" t="str">
        <f t="shared" si="5"/>
        <v>102020</v>
      </c>
    </row>
    <row r="93" spans="1:24" x14ac:dyDescent="0.25">
      <c r="A93" s="57">
        <v>44316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v>-358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3"/>
        <v>12020</v>
      </c>
      <c r="W93" s="80" t="str">
        <f t="shared" si="4"/>
        <v>Acima de 120 dias</v>
      </c>
      <c r="X93" s="81" t="str">
        <f t="shared" si="5"/>
        <v>62020</v>
      </c>
    </row>
    <row r="94" spans="1:24" x14ac:dyDescent="0.25">
      <c r="A94" s="57">
        <v>44316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v>-448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3"/>
        <v>122019</v>
      </c>
      <c r="W94" s="80" t="str">
        <f t="shared" si="4"/>
        <v>Acima de 120 dias</v>
      </c>
      <c r="X94" s="81" t="str">
        <f t="shared" si="5"/>
        <v>52021</v>
      </c>
    </row>
    <row r="95" spans="1:24" x14ac:dyDescent="0.25">
      <c r="A95" s="57">
        <v>44316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v>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3"/>
        <v>12020</v>
      </c>
      <c r="W95" s="80" t="str">
        <f t="shared" si="4"/>
        <v>1 a 30 dias</v>
      </c>
      <c r="X95" s="81" t="str">
        <f t="shared" si="5"/>
        <v>52021</v>
      </c>
    </row>
    <row r="96" spans="1:24" x14ac:dyDescent="0.25">
      <c r="A96" s="57">
        <v>44316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v>-23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3"/>
        <v>22020</v>
      </c>
      <c r="W96" s="80" t="str">
        <f t="shared" si="4"/>
        <v>1 a 30 dias</v>
      </c>
      <c r="X96" s="81" t="str">
        <f t="shared" si="5"/>
        <v>42021</v>
      </c>
    </row>
    <row r="97" spans="1:24" x14ac:dyDescent="0.25">
      <c r="A97" s="57">
        <v>44316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v>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3"/>
        <v>12020</v>
      </c>
      <c r="W97" s="80" t="str">
        <f t="shared" si="4"/>
        <v>1 a 30 dias</v>
      </c>
      <c r="X97" s="81" t="str">
        <f t="shared" si="5"/>
        <v>52021</v>
      </c>
    </row>
    <row r="98" spans="1:24" x14ac:dyDescent="0.25">
      <c r="A98" s="57">
        <v>44316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v>-144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3"/>
        <v>42020</v>
      </c>
      <c r="W98" s="80" t="str">
        <f t="shared" si="4"/>
        <v>Acima de 120 dias</v>
      </c>
      <c r="X98" s="81" t="str">
        <f t="shared" si="5"/>
        <v>122020</v>
      </c>
    </row>
    <row r="99" spans="1:24" x14ac:dyDescent="0.25">
      <c r="A99" s="57">
        <v>44316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v>-388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3"/>
        <v>12020</v>
      </c>
      <c r="W99" s="80" t="str">
        <f t="shared" si="4"/>
        <v>Acima de 120 dias</v>
      </c>
      <c r="X99" s="81" t="str">
        <f t="shared" si="5"/>
        <v>52020</v>
      </c>
    </row>
    <row r="100" spans="1:24" x14ac:dyDescent="0.25">
      <c r="A100" s="57">
        <v>44316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v>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3"/>
        <v>22020</v>
      </c>
      <c r="W100" s="80" t="str">
        <f t="shared" si="4"/>
        <v>1 a 30 dias</v>
      </c>
      <c r="X100" s="81" t="str">
        <f t="shared" si="5"/>
        <v>52021</v>
      </c>
    </row>
    <row r="101" spans="1:24" x14ac:dyDescent="0.25">
      <c r="A101" s="57">
        <v>44316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v>-82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3"/>
        <v>22020</v>
      </c>
      <c r="W101" s="80" t="str">
        <f t="shared" si="4"/>
        <v>61 a 90 dias</v>
      </c>
      <c r="X101" s="81" t="str">
        <f t="shared" si="5"/>
        <v>22021</v>
      </c>
    </row>
    <row r="102" spans="1:24" x14ac:dyDescent="0.25">
      <c r="A102" s="57">
        <v>44316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v>-419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3"/>
        <v>12020</v>
      </c>
      <c r="W102" s="80" t="str">
        <f t="shared" si="4"/>
        <v>Acima de 120 dias</v>
      </c>
      <c r="X102" s="81" t="str">
        <f t="shared" si="5"/>
        <v>42020</v>
      </c>
    </row>
    <row r="103" spans="1:24" x14ac:dyDescent="0.25">
      <c r="A103" s="57">
        <v>44316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v>-358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3"/>
        <v>122019</v>
      </c>
      <c r="W103" s="80" t="str">
        <f t="shared" si="4"/>
        <v>Acima de 120 dias</v>
      </c>
      <c r="X103" s="81" t="str">
        <f t="shared" si="5"/>
        <v>62020</v>
      </c>
    </row>
    <row r="104" spans="1:24" x14ac:dyDescent="0.25">
      <c r="A104" s="57">
        <v>44316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v>-388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3"/>
        <v>112019</v>
      </c>
      <c r="W104" s="80" t="str">
        <f t="shared" si="4"/>
        <v>Acima de 120 dias</v>
      </c>
      <c r="X104" s="81" t="str">
        <f t="shared" si="5"/>
        <v>42020</v>
      </c>
    </row>
    <row r="105" spans="1:24" x14ac:dyDescent="0.25">
      <c r="A105" s="57">
        <v>44316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v>-327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3"/>
        <v>122019</v>
      </c>
      <c r="W105" s="80" t="str">
        <f t="shared" si="4"/>
        <v>Acima de 120 dias</v>
      </c>
      <c r="X105" s="81" t="str">
        <f t="shared" si="5"/>
        <v>72020</v>
      </c>
    </row>
    <row r="106" spans="1:24" x14ac:dyDescent="0.25">
      <c r="A106" s="57">
        <v>44316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v>-479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3"/>
        <v>112019</v>
      </c>
      <c r="W106" s="80" t="str">
        <f t="shared" si="4"/>
        <v>Acima de 120 dias</v>
      </c>
      <c r="X106" s="81" t="str">
        <f t="shared" si="5"/>
        <v>12020</v>
      </c>
    </row>
    <row r="107" spans="1:24" x14ac:dyDescent="0.25">
      <c r="A107" s="57">
        <v>44316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v>-297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3"/>
        <v>22020</v>
      </c>
      <c r="W107" s="80" t="str">
        <f t="shared" si="4"/>
        <v>Acima de 120 dias</v>
      </c>
      <c r="X107" s="81" t="str">
        <f t="shared" si="5"/>
        <v>82020</v>
      </c>
    </row>
    <row r="108" spans="1:24" x14ac:dyDescent="0.25">
      <c r="A108" s="57">
        <v>44316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v>-327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3"/>
        <v>12020</v>
      </c>
      <c r="W108" s="80" t="str">
        <f t="shared" si="4"/>
        <v>Acima de 120 dias</v>
      </c>
      <c r="X108" s="81" t="str">
        <f t="shared" si="5"/>
        <v>72020</v>
      </c>
    </row>
    <row r="109" spans="1:24" x14ac:dyDescent="0.25">
      <c r="A109" s="57">
        <v>44316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v>-297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3"/>
        <v>22020</v>
      </c>
      <c r="W109" s="80" t="str">
        <f t="shared" si="4"/>
        <v>Acima de 120 dias</v>
      </c>
      <c r="X109" s="81" t="str">
        <f t="shared" si="5"/>
        <v>82020</v>
      </c>
    </row>
    <row r="110" spans="1:24" x14ac:dyDescent="0.25">
      <c r="A110" s="57">
        <v>44316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v>-23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3"/>
        <v>22020</v>
      </c>
      <c r="W110" s="80" t="str">
        <f t="shared" si="4"/>
        <v>1 a 30 dias</v>
      </c>
      <c r="X110" s="81" t="str">
        <f t="shared" si="5"/>
        <v>42021</v>
      </c>
    </row>
    <row r="111" spans="1:24" x14ac:dyDescent="0.25">
      <c r="A111" s="57">
        <v>44316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v>-419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3"/>
        <v>122019</v>
      </c>
      <c r="W111" s="80" t="str">
        <f t="shared" si="4"/>
        <v>Acima de 120 dias</v>
      </c>
      <c r="X111" s="81" t="str">
        <f t="shared" si="5"/>
        <v>102020</v>
      </c>
    </row>
    <row r="112" spans="1:24" x14ac:dyDescent="0.25">
      <c r="A112" s="57">
        <v>44316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v>-297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3"/>
        <v>122019</v>
      </c>
      <c r="W112" s="80" t="str">
        <f t="shared" si="4"/>
        <v>Acima de 120 dias</v>
      </c>
      <c r="X112" s="81" t="str">
        <f t="shared" si="5"/>
        <v>82020</v>
      </c>
    </row>
    <row r="113" spans="1:24" x14ac:dyDescent="0.25">
      <c r="A113" s="57">
        <v>44316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v>-448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3"/>
        <v>122019</v>
      </c>
      <c r="W113" s="80" t="str">
        <f t="shared" si="4"/>
        <v>Acima de 120 dias</v>
      </c>
      <c r="X113" s="81" t="str">
        <f t="shared" si="5"/>
        <v>22020</v>
      </c>
    </row>
    <row r="114" spans="1:24" x14ac:dyDescent="0.25">
      <c r="A114" s="57">
        <v>44316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v>-358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3"/>
        <v>12020</v>
      </c>
      <c r="W114" s="80" t="str">
        <f t="shared" si="4"/>
        <v>Acima de 120 dias</v>
      </c>
      <c r="X114" s="81" t="str">
        <f t="shared" si="5"/>
        <v>92020</v>
      </c>
    </row>
    <row r="115" spans="1:24" x14ac:dyDescent="0.25">
      <c r="A115" s="57">
        <v>44316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v>-297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3"/>
        <v>32020</v>
      </c>
      <c r="W115" s="80" t="str">
        <f t="shared" si="4"/>
        <v>Acima de 120 dias</v>
      </c>
      <c r="X115" s="81" t="str">
        <f t="shared" si="5"/>
        <v>82020</v>
      </c>
    </row>
    <row r="116" spans="1:24" x14ac:dyDescent="0.25">
      <c r="A116" s="57">
        <v>44316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v>-327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3"/>
        <v>32020</v>
      </c>
      <c r="W116" s="80" t="str">
        <f t="shared" si="4"/>
        <v>Acima de 120 dias</v>
      </c>
      <c r="X116" s="81" t="str">
        <f t="shared" si="5"/>
        <v>92020</v>
      </c>
    </row>
    <row r="117" spans="1:24" x14ac:dyDescent="0.25">
      <c r="A117" s="57">
        <v>44316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v>-358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3"/>
        <v>32020</v>
      </c>
      <c r="W117" s="80" t="str">
        <f t="shared" si="4"/>
        <v>Acima de 120 dias</v>
      </c>
      <c r="X117" s="81" t="str">
        <f t="shared" si="5"/>
        <v>62020</v>
      </c>
    </row>
    <row r="118" spans="1:24" x14ac:dyDescent="0.25">
      <c r="A118" s="57">
        <v>44316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v>-266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3"/>
        <v>122019</v>
      </c>
      <c r="W118" s="80" t="str">
        <f t="shared" si="4"/>
        <v>Acima de 120 dias</v>
      </c>
      <c r="X118" s="81" t="str">
        <f t="shared" si="5"/>
        <v>92020</v>
      </c>
    </row>
    <row r="119" spans="1:24" x14ac:dyDescent="0.25">
      <c r="A119" s="57">
        <v>44316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v>-358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3"/>
        <v>122019</v>
      </c>
      <c r="W119" s="80" t="str">
        <f t="shared" si="4"/>
        <v>Acima de 120 dias</v>
      </c>
      <c r="X119" s="81" t="str">
        <f t="shared" si="5"/>
        <v>82020</v>
      </c>
    </row>
    <row r="120" spans="1:24" x14ac:dyDescent="0.25">
      <c r="A120" s="57">
        <v>44316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v>-358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3"/>
        <v>122019</v>
      </c>
      <c r="W120" s="80" t="str">
        <f t="shared" si="4"/>
        <v>Acima de 120 dias</v>
      </c>
      <c r="X120" s="81" t="str">
        <f t="shared" si="5"/>
        <v>62020</v>
      </c>
    </row>
    <row r="121" spans="1:24" x14ac:dyDescent="0.25">
      <c r="A121" s="57">
        <v>44316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v>-419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3"/>
        <v>122019</v>
      </c>
      <c r="W121" s="80" t="str">
        <f t="shared" si="4"/>
        <v>Acima de 120 dias</v>
      </c>
      <c r="X121" s="81" t="str">
        <f t="shared" si="5"/>
        <v>42020</v>
      </c>
    </row>
    <row r="122" spans="1:24" x14ac:dyDescent="0.25">
      <c r="A122" s="57">
        <v>44316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v>-448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3"/>
        <v>12020</v>
      </c>
      <c r="W122" s="80" t="str">
        <f t="shared" si="4"/>
        <v>Acima de 120 dias</v>
      </c>
      <c r="X122" s="81" t="str">
        <f t="shared" si="5"/>
        <v>32020</v>
      </c>
    </row>
    <row r="123" spans="1:24" x14ac:dyDescent="0.25">
      <c r="A123" s="57">
        <v>44316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v>-510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3"/>
        <v>112019</v>
      </c>
      <c r="W123" s="80" t="str">
        <f t="shared" si="4"/>
        <v>Acima de 120 dias</v>
      </c>
      <c r="X123" s="81" t="str">
        <f t="shared" si="5"/>
        <v>22020</v>
      </c>
    </row>
    <row r="124" spans="1:24" x14ac:dyDescent="0.25">
      <c r="A124" s="57">
        <v>44316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v>-388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3"/>
        <v>12020</v>
      </c>
      <c r="W124" s="80" t="str">
        <f t="shared" si="4"/>
        <v>Acima de 120 dias</v>
      </c>
      <c r="X124" s="81" t="str">
        <f t="shared" si="5"/>
        <v>52020</v>
      </c>
    </row>
    <row r="125" spans="1:24" x14ac:dyDescent="0.25">
      <c r="A125" s="57">
        <v>44316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v>-82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3"/>
        <v>12020</v>
      </c>
      <c r="W125" s="80" t="str">
        <f t="shared" si="4"/>
        <v>61 a 90 dias</v>
      </c>
      <c r="X125" s="81" t="str">
        <f t="shared" si="5"/>
        <v>22021</v>
      </c>
    </row>
    <row r="126" spans="1:24" x14ac:dyDescent="0.25">
      <c r="A126" s="57">
        <v>44316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v>-327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3"/>
        <v>12020</v>
      </c>
      <c r="W126" s="80" t="str">
        <f t="shared" si="4"/>
        <v>Acima de 120 dias</v>
      </c>
      <c r="X126" s="81" t="str">
        <f t="shared" si="5"/>
        <v>62020</v>
      </c>
    </row>
    <row r="127" spans="1:24" x14ac:dyDescent="0.25">
      <c r="A127" s="57">
        <v>44316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v>-297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3"/>
        <v>42020</v>
      </c>
      <c r="W127" s="80" t="str">
        <f t="shared" si="4"/>
        <v>Acima de 120 dias</v>
      </c>
      <c r="X127" s="81" t="str">
        <f t="shared" si="5"/>
        <v>82020</v>
      </c>
    </row>
    <row r="128" spans="1:24" x14ac:dyDescent="0.25">
      <c r="A128" s="57">
        <v>44316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v>-297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3"/>
        <v>12020</v>
      </c>
      <c r="W128" s="80" t="str">
        <f t="shared" si="4"/>
        <v>Acima de 120 dias</v>
      </c>
      <c r="X128" s="81" t="str">
        <f t="shared" si="5"/>
        <v>72020</v>
      </c>
    </row>
    <row r="129" spans="1:24" x14ac:dyDescent="0.25">
      <c r="A129" s="57">
        <v>44316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v>-23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3"/>
        <v>32020</v>
      </c>
      <c r="W129" s="80" t="str">
        <f t="shared" si="4"/>
        <v>1 a 30 dias</v>
      </c>
      <c r="X129" s="81" t="str">
        <f t="shared" si="5"/>
        <v>42021</v>
      </c>
    </row>
    <row r="130" spans="1:24" x14ac:dyDescent="0.25">
      <c r="A130" s="57">
        <v>44316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v>-144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6">MONTH(D130)&amp;YEAR(D130)</f>
        <v>122019</v>
      </c>
      <c r="W130" s="80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1" t="str">
        <f t="shared" si="5"/>
        <v>12021</v>
      </c>
    </row>
    <row r="131" spans="1:24" x14ac:dyDescent="0.25">
      <c r="A131" s="57">
        <v>44316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v>-388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6"/>
        <v>122019</v>
      </c>
      <c r="W131" s="80" t="str">
        <f t="shared" si="7"/>
        <v>Acima de 120 dias</v>
      </c>
      <c r="X131" s="81" t="str">
        <f t="shared" ref="X131:X194" si="8">MONTH(U131)&amp;YEAR(U131)</f>
        <v>62020</v>
      </c>
    </row>
    <row r="132" spans="1:24" x14ac:dyDescent="0.25">
      <c r="A132" s="57">
        <v>44316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v>-266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6"/>
        <v>12020</v>
      </c>
      <c r="W132" s="80" t="str">
        <f t="shared" si="7"/>
        <v>Acima de 120 dias</v>
      </c>
      <c r="X132" s="81" t="str">
        <f t="shared" si="8"/>
        <v>82020</v>
      </c>
    </row>
    <row r="133" spans="1:24" x14ac:dyDescent="0.25">
      <c r="A133" s="57">
        <v>44316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v>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6"/>
        <v>22020</v>
      </c>
      <c r="W133" s="80" t="str">
        <f t="shared" si="7"/>
        <v>1 a 30 dias</v>
      </c>
      <c r="X133" s="81" t="str">
        <f t="shared" si="8"/>
        <v>52021</v>
      </c>
    </row>
    <row r="134" spans="1:24" x14ac:dyDescent="0.25">
      <c r="A134" s="57">
        <v>44316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v>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6"/>
        <v>22020</v>
      </c>
      <c r="W134" s="80" t="str">
        <f t="shared" si="7"/>
        <v>1 a 30 dias</v>
      </c>
      <c r="X134" s="81" t="str">
        <f t="shared" si="8"/>
        <v>52021</v>
      </c>
    </row>
    <row r="135" spans="1:24" x14ac:dyDescent="0.25">
      <c r="A135" s="57">
        <v>44316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v>-266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6"/>
        <v>112019</v>
      </c>
      <c r="W135" s="80" t="str">
        <f t="shared" si="7"/>
        <v>Acima de 120 dias</v>
      </c>
      <c r="X135" s="81" t="str">
        <f t="shared" si="8"/>
        <v>92020</v>
      </c>
    </row>
    <row r="136" spans="1:24" x14ac:dyDescent="0.25">
      <c r="A136" s="57">
        <v>44316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v>-419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6"/>
        <v>122019</v>
      </c>
      <c r="W136" s="80" t="str">
        <f t="shared" si="7"/>
        <v>Acima de 120 dias</v>
      </c>
      <c r="X136" s="81" t="str">
        <f t="shared" si="8"/>
        <v>42020</v>
      </c>
    </row>
    <row r="137" spans="1:24" x14ac:dyDescent="0.25">
      <c r="A137" s="57">
        <v>44316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v>-358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6"/>
        <v>22020</v>
      </c>
      <c r="W137" s="80" t="str">
        <f t="shared" si="7"/>
        <v>Acima de 120 dias</v>
      </c>
      <c r="X137" s="81" t="str">
        <f t="shared" si="8"/>
        <v>92020</v>
      </c>
    </row>
    <row r="138" spans="1:24" x14ac:dyDescent="0.25">
      <c r="A138" s="57">
        <v>44316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v>-388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6"/>
        <v>22020</v>
      </c>
      <c r="W138" s="80" t="str">
        <f t="shared" si="7"/>
        <v>Acima de 120 dias</v>
      </c>
      <c r="X138" s="81" t="str">
        <f t="shared" si="8"/>
        <v>52020</v>
      </c>
    </row>
    <row r="139" spans="1:24" x14ac:dyDescent="0.25">
      <c r="A139" s="57">
        <v>44316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v>-327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6"/>
        <v>122019</v>
      </c>
      <c r="W139" s="80" t="str">
        <f t="shared" si="7"/>
        <v>Acima de 120 dias</v>
      </c>
      <c r="X139" s="81" t="str">
        <f t="shared" si="8"/>
        <v>72020</v>
      </c>
    </row>
    <row r="140" spans="1:24" x14ac:dyDescent="0.25">
      <c r="A140" s="57">
        <v>44316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v>-205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6"/>
        <v>122019</v>
      </c>
      <c r="W140" s="80" t="str">
        <f t="shared" si="7"/>
        <v>Acima de 120 dias</v>
      </c>
      <c r="X140" s="81" t="str">
        <f t="shared" si="8"/>
        <v>102020</v>
      </c>
    </row>
    <row r="141" spans="1:24" x14ac:dyDescent="0.25">
      <c r="A141" s="57">
        <v>44316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v>-297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6"/>
        <v>122019</v>
      </c>
      <c r="W141" s="80" t="str">
        <f t="shared" si="7"/>
        <v>Acima de 120 dias</v>
      </c>
      <c r="X141" s="81" t="str">
        <f t="shared" si="8"/>
        <v>72020</v>
      </c>
    </row>
    <row r="142" spans="1:24" x14ac:dyDescent="0.25">
      <c r="A142" s="57">
        <v>44316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v>-297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6"/>
        <v>12020</v>
      </c>
      <c r="W142" s="80" t="str">
        <f t="shared" si="7"/>
        <v>Acima de 120 dias</v>
      </c>
      <c r="X142" s="81" t="str">
        <f t="shared" si="8"/>
        <v>82020</v>
      </c>
    </row>
    <row r="143" spans="1:24" x14ac:dyDescent="0.25">
      <c r="A143" s="57">
        <v>44316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v>-144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6"/>
        <v>122019</v>
      </c>
      <c r="W143" s="80" t="str">
        <f t="shared" si="7"/>
        <v>Acima de 120 dias</v>
      </c>
      <c r="X143" s="81" t="str">
        <f t="shared" si="8"/>
        <v>122020</v>
      </c>
    </row>
    <row r="144" spans="1:24" x14ac:dyDescent="0.25">
      <c r="A144" s="57">
        <v>44316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v>-358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6"/>
        <v>32020</v>
      </c>
      <c r="W144" s="80" t="str">
        <f t="shared" si="7"/>
        <v>Acima de 120 dias</v>
      </c>
      <c r="X144" s="81" t="str">
        <f t="shared" si="8"/>
        <v>52020</v>
      </c>
    </row>
    <row r="145" spans="1:24" x14ac:dyDescent="0.25">
      <c r="A145" s="57">
        <v>44316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v>-297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6"/>
        <v>12020</v>
      </c>
      <c r="W145" s="80" t="str">
        <f t="shared" si="7"/>
        <v>Acima de 120 dias</v>
      </c>
      <c r="X145" s="81" t="str">
        <f t="shared" si="8"/>
        <v>72020</v>
      </c>
    </row>
    <row r="146" spans="1:24" x14ac:dyDescent="0.25">
      <c r="A146" s="57">
        <v>44316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v>-327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6"/>
        <v>22020</v>
      </c>
      <c r="W146" s="80" t="str">
        <f t="shared" si="7"/>
        <v>Acima de 120 dias</v>
      </c>
      <c r="X146" s="81" t="str">
        <f t="shared" si="8"/>
        <v>72020</v>
      </c>
    </row>
    <row r="147" spans="1:24" x14ac:dyDescent="0.25">
      <c r="A147" s="57">
        <v>44316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v>-235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6"/>
        <v>22020</v>
      </c>
      <c r="W147" s="80" t="str">
        <f t="shared" si="7"/>
        <v>Acima de 120 dias</v>
      </c>
      <c r="X147" s="81" t="str">
        <f t="shared" si="8"/>
        <v>102020</v>
      </c>
    </row>
    <row r="148" spans="1:24" x14ac:dyDescent="0.25">
      <c r="A148" s="57">
        <v>44316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v>-388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6"/>
        <v>122019</v>
      </c>
      <c r="W148" s="80" t="str">
        <f t="shared" si="7"/>
        <v>Acima de 120 dias</v>
      </c>
      <c r="X148" s="81" t="str">
        <f t="shared" si="8"/>
        <v>52020</v>
      </c>
    </row>
    <row r="149" spans="1:24" x14ac:dyDescent="0.25">
      <c r="A149" s="57">
        <v>44316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v>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6"/>
        <v>22020</v>
      </c>
      <c r="W149" s="80" t="str">
        <f t="shared" si="7"/>
        <v>1 a 30 dias</v>
      </c>
      <c r="X149" s="81" t="str">
        <f t="shared" si="8"/>
        <v>52021</v>
      </c>
    </row>
    <row r="150" spans="1:24" x14ac:dyDescent="0.25">
      <c r="A150" s="57">
        <v>44316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v>-174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6"/>
        <v>32020</v>
      </c>
      <c r="W150" s="80" t="str">
        <f t="shared" si="7"/>
        <v>Acima de 120 dias</v>
      </c>
      <c r="X150" s="81" t="str">
        <f t="shared" si="8"/>
        <v>112020</v>
      </c>
    </row>
    <row r="151" spans="1:24" x14ac:dyDescent="0.25">
      <c r="A151" s="57">
        <v>44316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v>-205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6"/>
        <v>122019</v>
      </c>
      <c r="W151" s="80" t="str">
        <f t="shared" si="7"/>
        <v>Acima de 120 dias</v>
      </c>
      <c r="X151" s="81" t="str">
        <f t="shared" si="8"/>
        <v>102020</v>
      </c>
    </row>
    <row r="152" spans="1:24" x14ac:dyDescent="0.25">
      <c r="A152" s="57">
        <v>44316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v>-266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6"/>
        <v>12020</v>
      </c>
      <c r="W152" s="80" t="str">
        <f t="shared" si="7"/>
        <v>Acima de 120 dias</v>
      </c>
      <c r="X152" s="81" t="str">
        <f t="shared" si="8"/>
        <v>82020</v>
      </c>
    </row>
    <row r="153" spans="1:24" x14ac:dyDescent="0.25">
      <c r="A153" s="57">
        <v>44316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v>-327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6"/>
        <v>22020</v>
      </c>
      <c r="W153" s="80" t="str">
        <f t="shared" si="7"/>
        <v>Acima de 120 dias</v>
      </c>
      <c r="X153" s="81" t="str">
        <f t="shared" si="8"/>
        <v>72020</v>
      </c>
    </row>
    <row r="154" spans="1:24" x14ac:dyDescent="0.25">
      <c r="A154" s="57">
        <v>44316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v>-327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6"/>
        <v>112019</v>
      </c>
      <c r="W154" s="80" t="str">
        <f t="shared" si="7"/>
        <v>Acima de 120 dias</v>
      </c>
      <c r="X154" s="81" t="str">
        <f t="shared" si="8"/>
        <v>62020</v>
      </c>
    </row>
    <row r="155" spans="1:24" x14ac:dyDescent="0.25">
      <c r="A155" s="57">
        <v>44316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v>-388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6"/>
        <v>112019</v>
      </c>
      <c r="W155" s="80" t="str">
        <f t="shared" si="7"/>
        <v>Acima de 120 dias</v>
      </c>
      <c r="X155" s="81" t="str">
        <f t="shared" si="8"/>
        <v>42020</v>
      </c>
    </row>
    <row r="156" spans="1:24" x14ac:dyDescent="0.25">
      <c r="A156" s="57">
        <v>44316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v>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6"/>
        <v>12020</v>
      </c>
      <c r="W156" s="80" t="str">
        <f t="shared" si="7"/>
        <v>1 a 30 dias</v>
      </c>
      <c r="X156" s="81" t="str">
        <f t="shared" si="8"/>
        <v>52021</v>
      </c>
    </row>
    <row r="157" spans="1:24" x14ac:dyDescent="0.25">
      <c r="A157" s="57">
        <v>44316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v>-388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6"/>
        <v>122019</v>
      </c>
      <c r="W157" s="80" t="str">
        <f t="shared" si="7"/>
        <v>Acima de 120 dias</v>
      </c>
      <c r="X157" s="81" t="str">
        <f t="shared" si="8"/>
        <v>52020</v>
      </c>
    </row>
    <row r="158" spans="1:24" x14ac:dyDescent="0.25">
      <c r="A158" s="57">
        <v>44316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v>-82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6"/>
        <v>12020</v>
      </c>
      <c r="W158" s="80" t="str">
        <f t="shared" si="7"/>
        <v>61 a 90 dias</v>
      </c>
      <c r="X158" s="81" t="str">
        <f t="shared" si="8"/>
        <v>32021</v>
      </c>
    </row>
    <row r="159" spans="1:24" x14ac:dyDescent="0.25">
      <c r="A159" s="57">
        <v>44316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v>-327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6"/>
        <v>12020</v>
      </c>
      <c r="W159" s="80" t="str">
        <f t="shared" si="7"/>
        <v>Acima de 120 dias</v>
      </c>
      <c r="X159" s="81" t="str">
        <f t="shared" si="8"/>
        <v>62020</v>
      </c>
    </row>
    <row r="160" spans="1:24" x14ac:dyDescent="0.25">
      <c r="A160" s="57">
        <v>44316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v>-297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6"/>
        <v>32020</v>
      </c>
      <c r="W160" s="80" t="str">
        <f t="shared" si="7"/>
        <v>Acima de 120 dias</v>
      </c>
      <c r="X160" s="81" t="str">
        <f t="shared" si="8"/>
        <v>82020</v>
      </c>
    </row>
    <row r="161" spans="1:24" x14ac:dyDescent="0.25">
      <c r="A161" s="57">
        <v>44316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v>-266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6"/>
        <v>12020</v>
      </c>
      <c r="W161" s="80" t="str">
        <f t="shared" si="7"/>
        <v>Acima de 120 dias</v>
      </c>
      <c r="X161" s="81" t="str">
        <f t="shared" si="8"/>
        <v>92020</v>
      </c>
    </row>
    <row r="162" spans="1:24" x14ac:dyDescent="0.25">
      <c r="A162" s="57">
        <v>44316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v>-174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6"/>
        <v>32020</v>
      </c>
      <c r="W162" s="80" t="str">
        <f t="shared" si="7"/>
        <v>Acima de 120 dias</v>
      </c>
      <c r="X162" s="81" t="str">
        <f t="shared" si="8"/>
        <v>122020</v>
      </c>
    </row>
    <row r="163" spans="1:24" x14ac:dyDescent="0.25">
      <c r="A163" s="57">
        <v>44316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v>-205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6"/>
        <v>112019</v>
      </c>
      <c r="W163" s="80" t="str">
        <f t="shared" si="7"/>
        <v>Acima de 120 dias</v>
      </c>
      <c r="X163" s="81" t="str">
        <f t="shared" si="8"/>
        <v>102020</v>
      </c>
    </row>
    <row r="164" spans="1:24" x14ac:dyDescent="0.25">
      <c r="A164" s="57">
        <v>44316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v>-266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6"/>
        <v>122019</v>
      </c>
      <c r="W164" s="80" t="str">
        <f t="shared" si="7"/>
        <v>Acima de 120 dias</v>
      </c>
      <c r="X164" s="81" t="str">
        <f t="shared" si="8"/>
        <v>92020</v>
      </c>
    </row>
    <row r="165" spans="1:24" x14ac:dyDescent="0.25">
      <c r="A165" s="57">
        <v>44316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v>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6"/>
        <v>122019</v>
      </c>
      <c r="W165" s="80" t="str">
        <f t="shared" si="7"/>
        <v>1 a 30 dias</v>
      </c>
      <c r="X165" s="81" t="str">
        <f t="shared" si="8"/>
        <v>52021</v>
      </c>
    </row>
    <row r="166" spans="1:24" x14ac:dyDescent="0.25">
      <c r="A166" s="57">
        <v>44316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v>-266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6"/>
        <v>122019</v>
      </c>
      <c r="W166" s="80" t="str">
        <f t="shared" si="7"/>
        <v>Acima de 120 dias</v>
      </c>
      <c r="X166" s="81" t="str">
        <f t="shared" si="8"/>
        <v>92020</v>
      </c>
    </row>
    <row r="167" spans="1:24" x14ac:dyDescent="0.25">
      <c r="A167" s="57">
        <v>44316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v>-82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6"/>
        <v>22020</v>
      </c>
      <c r="W167" s="80" t="str">
        <f t="shared" si="7"/>
        <v>61 a 90 dias</v>
      </c>
      <c r="X167" s="81" t="str">
        <f t="shared" si="8"/>
        <v>22021</v>
      </c>
    </row>
    <row r="168" spans="1:24" x14ac:dyDescent="0.25">
      <c r="A168" s="57">
        <v>44316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v>-448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6"/>
        <v>112019</v>
      </c>
      <c r="W168" s="80" t="str">
        <f t="shared" si="7"/>
        <v>Acima de 120 dias</v>
      </c>
      <c r="X168" s="81" t="str">
        <f t="shared" si="8"/>
        <v>42020</v>
      </c>
    </row>
    <row r="169" spans="1:24" x14ac:dyDescent="0.25">
      <c r="A169" s="57">
        <v>44316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v>-419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6"/>
        <v>12020</v>
      </c>
      <c r="W169" s="80" t="str">
        <f t="shared" si="7"/>
        <v>Acima de 120 dias</v>
      </c>
      <c r="X169" s="81" t="str">
        <f t="shared" si="8"/>
        <v>42020</v>
      </c>
    </row>
    <row r="170" spans="1:24" x14ac:dyDescent="0.25">
      <c r="A170" s="57">
        <v>44316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v>-479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6"/>
        <v>122019</v>
      </c>
      <c r="W170" s="80" t="str">
        <f t="shared" si="7"/>
        <v>Acima de 120 dias</v>
      </c>
      <c r="X170" s="81" t="str">
        <f t="shared" si="8"/>
        <v>32020</v>
      </c>
    </row>
    <row r="171" spans="1:24" x14ac:dyDescent="0.25">
      <c r="A171" s="57">
        <v>44316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v>-327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6"/>
        <v>122019</v>
      </c>
      <c r="W171" s="80" t="str">
        <f t="shared" si="7"/>
        <v>Acima de 120 dias</v>
      </c>
      <c r="X171" s="81" t="str">
        <f t="shared" si="8"/>
        <v>72020</v>
      </c>
    </row>
    <row r="172" spans="1:24" x14ac:dyDescent="0.25">
      <c r="A172" s="57">
        <v>44316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v>-327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6"/>
        <v>12020</v>
      </c>
      <c r="W172" s="80" t="str">
        <f t="shared" si="7"/>
        <v>Acima de 120 dias</v>
      </c>
      <c r="X172" s="81" t="str">
        <f t="shared" si="8"/>
        <v>62020</v>
      </c>
    </row>
    <row r="173" spans="1:24" x14ac:dyDescent="0.25">
      <c r="A173" s="57">
        <v>44316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v>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6"/>
        <v>22020</v>
      </c>
      <c r="W173" s="80" t="str">
        <f t="shared" si="7"/>
        <v>1 a 30 dias</v>
      </c>
      <c r="X173" s="81" t="str">
        <f t="shared" si="8"/>
        <v>52021</v>
      </c>
    </row>
    <row r="174" spans="1:24" x14ac:dyDescent="0.25">
      <c r="A174" s="57">
        <v>44316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v>-174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6"/>
        <v>112019</v>
      </c>
      <c r="W174" s="80" t="str">
        <f t="shared" si="7"/>
        <v>Acima de 120 dias</v>
      </c>
      <c r="X174" s="81" t="str">
        <f t="shared" si="8"/>
        <v>112020</v>
      </c>
    </row>
    <row r="175" spans="1:24" x14ac:dyDescent="0.25">
      <c r="A175" s="57">
        <v>44316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v>-144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6"/>
        <v>122019</v>
      </c>
      <c r="W175" s="80" t="str">
        <f t="shared" si="7"/>
        <v>Acima de 120 dias</v>
      </c>
      <c r="X175" s="81" t="str">
        <f t="shared" si="8"/>
        <v>12021</v>
      </c>
    </row>
    <row r="176" spans="1:24" x14ac:dyDescent="0.25">
      <c r="A176" s="57">
        <v>44316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v>-144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6"/>
        <v>122019</v>
      </c>
      <c r="W176" s="80" t="str">
        <f t="shared" si="7"/>
        <v>Acima de 120 dias</v>
      </c>
      <c r="X176" s="81" t="str">
        <f t="shared" si="8"/>
        <v>12021</v>
      </c>
    </row>
    <row r="177" spans="1:24" x14ac:dyDescent="0.25">
      <c r="A177" s="57">
        <v>44316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v>-54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6"/>
        <v>32020</v>
      </c>
      <c r="W177" s="80" t="str">
        <f t="shared" si="7"/>
        <v>31 a 60 dias</v>
      </c>
      <c r="X177" s="81" t="str">
        <f t="shared" si="8"/>
        <v>32021</v>
      </c>
    </row>
    <row r="178" spans="1:24" x14ac:dyDescent="0.25">
      <c r="A178" s="57">
        <v>44316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v>-448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6"/>
        <v>122019</v>
      </c>
      <c r="W178" s="80" t="str">
        <f t="shared" si="7"/>
        <v>Acima de 120 dias</v>
      </c>
      <c r="X178" s="81" t="str">
        <f t="shared" si="8"/>
        <v>22020</v>
      </c>
    </row>
    <row r="179" spans="1:24" x14ac:dyDescent="0.25">
      <c r="A179" s="57">
        <v>44316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v>-419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6"/>
        <v>122019</v>
      </c>
      <c r="W179" s="80" t="str">
        <f t="shared" si="7"/>
        <v>Acima de 120 dias</v>
      </c>
      <c r="X179" s="81" t="str">
        <f t="shared" si="8"/>
        <v>42020</v>
      </c>
    </row>
    <row r="180" spans="1:24" x14ac:dyDescent="0.25">
      <c r="A180" s="57">
        <v>44316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v>-235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6"/>
        <v>122019</v>
      </c>
      <c r="W180" s="80" t="str">
        <f t="shared" si="7"/>
        <v>Acima de 120 dias</v>
      </c>
      <c r="X180" s="81" t="str">
        <f t="shared" si="8"/>
        <v>92020</v>
      </c>
    </row>
    <row r="181" spans="1:24" x14ac:dyDescent="0.25">
      <c r="A181" s="57">
        <v>44316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v>-388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6"/>
        <v>22020</v>
      </c>
      <c r="W181" s="80" t="str">
        <f t="shared" si="7"/>
        <v>Acima de 120 dias</v>
      </c>
      <c r="X181" s="81" t="str">
        <f t="shared" si="8"/>
        <v>52020</v>
      </c>
    </row>
    <row r="182" spans="1:24" x14ac:dyDescent="0.25">
      <c r="A182" s="57">
        <v>44316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v>-479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6"/>
        <v>112019</v>
      </c>
      <c r="W182" s="80" t="str">
        <f t="shared" si="7"/>
        <v>Acima de 120 dias</v>
      </c>
      <c r="X182" s="81" t="str">
        <f t="shared" si="8"/>
        <v>12020</v>
      </c>
    </row>
    <row r="183" spans="1:24" x14ac:dyDescent="0.25">
      <c r="A183" s="57">
        <v>44316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v>-419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6"/>
        <v>122019</v>
      </c>
      <c r="W183" s="80" t="str">
        <f t="shared" si="7"/>
        <v>Acima de 120 dias</v>
      </c>
      <c r="X183" s="81" t="str">
        <f t="shared" si="8"/>
        <v>102020</v>
      </c>
    </row>
    <row r="184" spans="1:24" x14ac:dyDescent="0.25">
      <c r="A184" s="57">
        <v>44316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v>-144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6"/>
        <v>22020</v>
      </c>
      <c r="W184" s="80" t="str">
        <f t="shared" si="7"/>
        <v>Acima de 120 dias</v>
      </c>
      <c r="X184" s="81" t="str">
        <f t="shared" si="8"/>
        <v>12021</v>
      </c>
    </row>
    <row r="185" spans="1:24" x14ac:dyDescent="0.25">
      <c r="A185" s="57">
        <v>44316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v>-327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6"/>
        <v>22020</v>
      </c>
      <c r="W185" s="80" t="str">
        <f t="shared" si="7"/>
        <v>Acima de 120 dias</v>
      </c>
      <c r="X185" s="81" t="str">
        <f t="shared" si="8"/>
        <v>72020</v>
      </c>
    </row>
    <row r="186" spans="1:24" x14ac:dyDescent="0.25">
      <c r="A186" s="57">
        <v>44316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v>-54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6"/>
        <v>22020</v>
      </c>
      <c r="W186" s="80" t="str">
        <f t="shared" si="7"/>
        <v>31 a 60 dias</v>
      </c>
      <c r="X186" s="81" t="str">
        <f t="shared" si="8"/>
        <v>42021</v>
      </c>
    </row>
    <row r="187" spans="1:24" x14ac:dyDescent="0.25">
      <c r="A187" s="57">
        <v>44316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v>-327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6"/>
        <v>22020</v>
      </c>
      <c r="W187" s="80" t="str">
        <f t="shared" si="7"/>
        <v>Acima de 120 dias</v>
      </c>
      <c r="X187" s="81" t="str">
        <f t="shared" si="8"/>
        <v>72020</v>
      </c>
    </row>
    <row r="188" spans="1:24" x14ac:dyDescent="0.25">
      <c r="A188" s="57">
        <v>44316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v>-358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6"/>
        <v>32020</v>
      </c>
      <c r="W188" s="80" t="str">
        <f t="shared" si="7"/>
        <v>Acima de 120 dias</v>
      </c>
      <c r="X188" s="81" t="str">
        <f t="shared" si="8"/>
        <v>62020</v>
      </c>
    </row>
    <row r="189" spans="1:24" x14ac:dyDescent="0.25">
      <c r="A189" s="57">
        <v>44316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v>-205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6"/>
        <v>112019</v>
      </c>
      <c r="W189" s="80" t="str">
        <f t="shared" si="7"/>
        <v>Acima de 120 dias</v>
      </c>
      <c r="X189" s="81" t="str">
        <f t="shared" si="8"/>
        <v>12021</v>
      </c>
    </row>
    <row r="190" spans="1:24" x14ac:dyDescent="0.25">
      <c r="A190" s="57">
        <v>44316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v>-266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6"/>
        <v>112019</v>
      </c>
      <c r="W190" s="80" t="str">
        <f t="shared" si="7"/>
        <v>Acima de 120 dias</v>
      </c>
      <c r="X190" s="81" t="str">
        <f t="shared" si="8"/>
        <v>82020</v>
      </c>
    </row>
    <row r="191" spans="1:24" x14ac:dyDescent="0.25">
      <c r="A191" s="57">
        <v>44316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v>-327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6"/>
        <v>12020</v>
      </c>
      <c r="W191" s="80" t="str">
        <f t="shared" si="7"/>
        <v>Acima de 120 dias</v>
      </c>
      <c r="X191" s="81" t="str">
        <f t="shared" si="8"/>
        <v>122020</v>
      </c>
    </row>
    <row r="192" spans="1:24" x14ac:dyDescent="0.25">
      <c r="A192" s="57">
        <v>44316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v>-205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6"/>
        <v>12020</v>
      </c>
      <c r="W192" s="80" t="str">
        <f t="shared" si="7"/>
        <v>Acima de 120 dias</v>
      </c>
      <c r="X192" s="81" t="str">
        <f t="shared" si="8"/>
        <v>102020</v>
      </c>
    </row>
    <row r="193" spans="1:24" x14ac:dyDescent="0.25">
      <c r="A193" s="57">
        <v>44316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v>-448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6"/>
        <v>12020</v>
      </c>
      <c r="W193" s="80" t="str">
        <f t="shared" si="7"/>
        <v>Acima de 120 dias</v>
      </c>
      <c r="X193" s="81" t="str">
        <f t="shared" si="8"/>
        <v>22020</v>
      </c>
    </row>
    <row r="194" spans="1:24" x14ac:dyDescent="0.25">
      <c r="A194" s="57">
        <v>44316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v>-327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9">MONTH(D194)&amp;YEAR(D194)</f>
        <v>22020</v>
      </c>
      <c r="W194" s="80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1" t="str">
        <f t="shared" si="8"/>
        <v>72020</v>
      </c>
    </row>
    <row r="195" spans="1:24" x14ac:dyDescent="0.25">
      <c r="A195" s="57">
        <v>44316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v>-358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9"/>
        <v>12020</v>
      </c>
      <c r="W195" s="80" t="str">
        <f t="shared" si="10"/>
        <v>Acima de 120 dias</v>
      </c>
      <c r="X195" s="81" t="str">
        <f t="shared" ref="X195:X258" si="11">MONTH(U195)&amp;YEAR(U195)</f>
        <v>82020</v>
      </c>
    </row>
    <row r="196" spans="1:24" x14ac:dyDescent="0.25">
      <c r="A196" s="57">
        <v>44316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v>-297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9"/>
        <v>32020</v>
      </c>
      <c r="W196" s="80" t="str">
        <f t="shared" si="10"/>
        <v>Acima de 120 dias</v>
      </c>
      <c r="X196" s="81" t="str">
        <f t="shared" si="11"/>
        <v>82020</v>
      </c>
    </row>
    <row r="197" spans="1:24" x14ac:dyDescent="0.25">
      <c r="A197" s="57">
        <v>44316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v>-358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9"/>
        <v>112019</v>
      </c>
      <c r="W197" s="80" t="str">
        <f t="shared" si="10"/>
        <v>Acima de 120 dias</v>
      </c>
      <c r="X197" s="81" t="str">
        <f t="shared" si="11"/>
        <v>72020</v>
      </c>
    </row>
    <row r="198" spans="1:24" x14ac:dyDescent="0.25">
      <c r="A198" s="57">
        <v>44316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v>-358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9"/>
        <v>122019</v>
      </c>
      <c r="W198" s="80" t="str">
        <f t="shared" si="10"/>
        <v>Acima de 120 dias</v>
      </c>
      <c r="X198" s="81" t="str">
        <f t="shared" si="11"/>
        <v>62020</v>
      </c>
    </row>
    <row r="199" spans="1:24" x14ac:dyDescent="0.25">
      <c r="A199" s="57">
        <v>44316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v>-297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9"/>
        <v>22020</v>
      </c>
      <c r="W199" s="80" t="str">
        <f t="shared" si="10"/>
        <v>Acima de 120 dias</v>
      </c>
      <c r="X199" s="81" t="str">
        <f t="shared" si="11"/>
        <v>82020</v>
      </c>
    </row>
    <row r="200" spans="1:24" x14ac:dyDescent="0.25">
      <c r="A200" s="57">
        <v>44316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v>-419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9"/>
        <v>22020</v>
      </c>
      <c r="W200" s="80" t="str">
        <f t="shared" si="10"/>
        <v>Acima de 120 dias</v>
      </c>
      <c r="X200" s="81" t="str">
        <f t="shared" si="11"/>
        <v>42020</v>
      </c>
    </row>
    <row r="201" spans="1:24" x14ac:dyDescent="0.25">
      <c r="A201" s="57">
        <v>44316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v>-82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9"/>
        <v>122019</v>
      </c>
      <c r="W201" s="80" t="str">
        <f t="shared" si="10"/>
        <v>61 a 90 dias</v>
      </c>
      <c r="X201" s="81" t="str">
        <f t="shared" si="11"/>
        <v>22021</v>
      </c>
    </row>
    <row r="202" spans="1:24" x14ac:dyDescent="0.25">
      <c r="A202" s="57">
        <v>44316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v>-235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9"/>
        <v>22020</v>
      </c>
      <c r="W202" s="80" t="str">
        <f t="shared" si="10"/>
        <v>Acima de 120 dias</v>
      </c>
      <c r="X202" s="81" t="str">
        <f t="shared" si="11"/>
        <v>102020</v>
      </c>
    </row>
    <row r="203" spans="1:24" x14ac:dyDescent="0.25">
      <c r="A203" s="57">
        <v>44316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v>-327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9"/>
        <v>32020</v>
      </c>
      <c r="W203" s="80" t="str">
        <f t="shared" si="10"/>
        <v>Acima de 120 dias</v>
      </c>
      <c r="X203" s="81" t="str">
        <f t="shared" si="11"/>
        <v>82020</v>
      </c>
    </row>
    <row r="204" spans="1:24" x14ac:dyDescent="0.25">
      <c r="A204" s="57">
        <v>44316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v>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9"/>
        <v>22020</v>
      </c>
      <c r="W204" s="80" t="str">
        <f t="shared" si="10"/>
        <v>1 a 30 dias</v>
      </c>
      <c r="X204" s="81" t="str">
        <f t="shared" si="11"/>
        <v>52021</v>
      </c>
    </row>
    <row r="205" spans="1:24" x14ac:dyDescent="0.25">
      <c r="A205" s="57">
        <v>44316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v>-144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9"/>
        <v>32020</v>
      </c>
      <c r="W205" s="80" t="str">
        <f t="shared" si="10"/>
        <v>Acima de 120 dias</v>
      </c>
      <c r="X205" s="81" t="str">
        <f t="shared" si="11"/>
        <v>12021</v>
      </c>
    </row>
    <row r="206" spans="1:24" x14ac:dyDescent="0.25">
      <c r="A206" s="57">
        <v>44316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v>-82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9"/>
        <v>22020</v>
      </c>
      <c r="W206" s="80" t="str">
        <f t="shared" si="10"/>
        <v>61 a 90 dias</v>
      </c>
      <c r="X206" s="81" t="str">
        <f t="shared" si="11"/>
        <v>22021</v>
      </c>
    </row>
    <row r="207" spans="1:24" x14ac:dyDescent="0.25">
      <c r="A207" s="57">
        <v>44316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v>-144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9"/>
        <v>12020</v>
      </c>
      <c r="W207" s="80" t="str">
        <f t="shared" si="10"/>
        <v>Acima de 120 dias</v>
      </c>
      <c r="X207" s="81" t="str">
        <f t="shared" si="11"/>
        <v>12021</v>
      </c>
    </row>
    <row r="208" spans="1:24" x14ac:dyDescent="0.25">
      <c r="A208" s="57">
        <v>44316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v>-174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9"/>
        <v>32020</v>
      </c>
      <c r="W208" s="80" t="str">
        <f t="shared" si="10"/>
        <v>Acima de 120 dias</v>
      </c>
      <c r="X208" s="81" t="str">
        <f t="shared" si="11"/>
        <v>112020</v>
      </c>
    </row>
    <row r="209" spans="1:24" x14ac:dyDescent="0.25">
      <c r="A209" s="57">
        <v>44316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v>0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9"/>
        <v>112019</v>
      </c>
      <c r="W209" s="80" t="str">
        <f t="shared" si="10"/>
        <v>1 a 30 dias</v>
      </c>
      <c r="X209" s="81" t="str">
        <f t="shared" si="11"/>
        <v>62021</v>
      </c>
    </row>
    <row r="210" spans="1:24" x14ac:dyDescent="0.25">
      <c r="A210" s="57">
        <v>44316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v>-235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9"/>
        <v>122019</v>
      </c>
      <c r="W210" s="80" t="str">
        <f t="shared" si="10"/>
        <v>Acima de 120 dias</v>
      </c>
      <c r="X210" s="81" t="str">
        <f t="shared" si="11"/>
        <v>102020</v>
      </c>
    </row>
    <row r="211" spans="1:24" x14ac:dyDescent="0.25">
      <c r="A211" s="57">
        <v>44316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v>-235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9"/>
        <v>122019</v>
      </c>
      <c r="W211" s="80" t="str">
        <f t="shared" si="10"/>
        <v>Acima de 120 dias</v>
      </c>
      <c r="X211" s="81" t="str">
        <f t="shared" si="11"/>
        <v>102020</v>
      </c>
    </row>
    <row r="212" spans="1:24" x14ac:dyDescent="0.25">
      <c r="A212" s="57">
        <v>44316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v>-419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9"/>
        <v>12020</v>
      </c>
      <c r="W212" s="80" t="str">
        <f t="shared" si="10"/>
        <v>Acima de 120 dias</v>
      </c>
      <c r="X212" s="81" t="str">
        <f t="shared" si="11"/>
        <v>42020</v>
      </c>
    </row>
    <row r="213" spans="1:24" x14ac:dyDescent="0.25">
      <c r="A213" s="57">
        <v>44316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v>-448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9"/>
        <v>12020</v>
      </c>
      <c r="W213" s="80" t="str">
        <f t="shared" si="10"/>
        <v>Acima de 120 dias</v>
      </c>
      <c r="X213" s="81" t="str">
        <f t="shared" si="11"/>
        <v>32020</v>
      </c>
    </row>
    <row r="214" spans="1:24" x14ac:dyDescent="0.25">
      <c r="A214" s="57">
        <v>44316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v>-327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9"/>
        <v>12020</v>
      </c>
      <c r="W214" s="80" t="str">
        <f t="shared" si="10"/>
        <v>Acima de 120 dias</v>
      </c>
      <c r="X214" s="81" t="str">
        <f t="shared" si="11"/>
        <v>72020</v>
      </c>
    </row>
    <row r="215" spans="1:24" x14ac:dyDescent="0.25">
      <c r="A215" s="57">
        <v>44316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v>-358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9"/>
        <v>12020</v>
      </c>
      <c r="W215" s="80" t="str">
        <f t="shared" si="10"/>
        <v>Acima de 120 dias</v>
      </c>
      <c r="X215" s="81" t="str">
        <f t="shared" si="11"/>
        <v>62020</v>
      </c>
    </row>
    <row r="216" spans="1:24" x14ac:dyDescent="0.25">
      <c r="A216" s="57">
        <v>44316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v>-144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9"/>
        <v>22020</v>
      </c>
      <c r="W216" s="80" t="str">
        <f t="shared" si="10"/>
        <v>Acima de 120 dias</v>
      </c>
      <c r="X216" s="81" t="str">
        <f t="shared" si="11"/>
        <v>12021</v>
      </c>
    </row>
    <row r="217" spans="1:24" x14ac:dyDescent="0.25">
      <c r="A217" s="57">
        <v>44316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v>-174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9"/>
        <v>22020</v>
      </c>
      <c r="W217" s="80" t="str">
        <f t="shared" si="10"/>
        <v>Acima de 120 dias</v>
      </c>
      <c r="X217" s="81" t="str">
        <f t="shared" si="11"/>
        <v>112020</v>
      </c>
    </row>
    <row r="218" spans="1:24" x14ac:dyDescent="0.25">
      <c r="A218" s="57">
        <v>44316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v>-23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9"/>
        <v>32020</v>
      </c>
      <c r="W218" s="80" t="str">
        <f t="shared" si="10"/>
        <v>1 a 30 dias</v>
      </c>
      <c r="X218" s="81" t="str">
        <f t="shared" si="11"/>
        <v>42021</v>
      </c>
    </row>
    <row r="219" spans="1:24" x14ac:dyDescent="0.25">
      <c r="A219" s="57">
        <v>44316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v>-297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9"/>
        <v>32020</v>
      </c>
      <c r="W219" s="80" t="str">
        <f t="shared" si="10"/>
        <v>Acima de 120 dias</v>
      </c>
      <c r="X219" s="81" t="str">
        <f t="shared" si="11"/>
        <v>82020</v>
      </c>
    </row>
    <row r="220" spans="1:24" x14ac:dyDescent="0.25">
      <c r="A220" s="57">
        <v>44316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v>-266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9"/>
        <v>32020</v>
      </c>
      <c r="W220" s="80" t="str">
        <f t="shared" si="10"/>
        <v>Acima de 120 dias</v>
      </c>
      <c r="X220" s="81" t="str">
        <f t="shared" si="11"/>
        <v>92020</v>
      </c>
    </row>
    <row r="221" spans="1:24" x14ac:dyDescent="0.25">
      <c r="A221" s="57">
        <v>44316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v>-479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9"/>
        <v>112019</v>
      </c>
      <c r="W221" s="80" t="str">
        <f t="shared" si="10"/>
        <v>Acima de 120 dias</v>
      </c>
      <c r="X221" s="81" t="str">
        <f t="shared" si="11"/>
        <v>32020</v>
      </c>
    </row>
    <row r="222" spans="1:24" x14ac:dyDescent="0.25">
      <c r="A222" s="57">
        <v>44316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v>-297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9"/>
        <v>122019</v>
      </c>
      <c r="W222" s="80" t="str">
        <f t="shared" si="10"/>
        <v>Acima de 120 dias</v>
      </c>
      <c r="X222" s="81" t="str">
        <f t="shared" si="11"/>
        <v>82020</v>
      </c>
    </row>
    <row r="223" spans="1:24" x14ac:dyDescent="0.25">
      <c r="A223" s="57">
        <v>44316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v>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9"/>
        <v>12020</v>
      </c>
      <c r="W223" s="80" t="str">
        <f t="shared" si="10"/>
        <v>1 a 30 dias</v>
      </c>
      <c r="X223" s="81" t="str">
        <f t="shared" si="11"/>
        <v>52021</v>
      </c>
    </row>
    <row r="224" spans="1:24" x14ac:dyDescent="0.25">
      <c r="A224" s="57">
        <v>44316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v>-327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9"/>
        <v>22020</v>
      </c>
      <c r="W224" s="80" t="str">
        <f t="shared" si="10"/>
        <v>Acima de 120 dias</v>
      </c>
      <c r="X224" s="81" t="str">
        <f t="shared" si="11"/>
        <v>72020</v>
      </c>
    </row>
    <row r="225" spans="1:24" x14ac:dyDescent="0.25">
      <c r="A225" s="57">
        <v>44316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v>-54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9"/>
        <v>22020</v>
      </c>
      <c r="W225" s="80" t="str">
        <f t="shared" si="10"/>
        <v>31 a 60 dias</v>
      </c>
      <c r="X225" s="81" t="str">
        <f t="shared" si="11"/>
        <v>42021</v>
      </c>
    </row>
    <row r="226" spans="1:24" x14ac:dyDescent="0.25">
      <c r="A226" s="57">
        <v>44316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v>-113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9"/>
        <v>22020</v>
      </c>
      <c r="W226" s="80" t="str">
        <f t="shared" si="10"/>
        <v>91 a 120 dias</v>
      </c>
      <c r="X226" s="81" t="str">
        <f t="shared" si="11"/>
        <v>12021</v>
      </c>
    </row>
    <row r="227" spans="1:24" x14ac:dyDescent="0.25">
      <c r="A227" s="57">
        <v>44316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v>-448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9"/>
        <v>112019</v>
      </c>
      <c r="W227" s="80" t="str">
        <f t="shared" si="10"/>
        <v>Acima de 120 dias</v>
      </c>
      <c r="X227" s="81" t="str">
        <f t="shared" si="11"/>
        <v>22020</v>
      </c>
    </row>
    <row r="228" spans="1:24" x14ac:dyDescent="0.25">
      <c r="A228" s="57">
        <v>44316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v>-205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9"/>
        <v>122019</v>
      </c>
      <c r="W228" s="80" t="str">
        <f t="shared" si="10"/>
        <v>Acima de 120 dias</v>
      </c>
      <c r="X228" s="81" t="str">
        <f t="shared" si="11"/>
        <v>102020</v>
      </c>
    </row>
    <row r="229" spans="1:24" x14ac:dyDescent="0.25">
      <c r="A229" s="57">
        <v>44316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v>-358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9"/>
        <v>12020</v>
      </c>
      <c r="W229" s="80" t="str">
        <f t="shared" si="10"/>
        <v>Acima de 120 dias</v>
      </c>
      <c r="X229" s="81" t="str">
        <f t="shared" si="11"/>
        <v>72020</v>
      </c>
    </row>
    <row r="230" spans="1:24" x14ac:dyDescent="0.25">
      <c r="A230" s="57">
        <v>44316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v>-358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9"/>
        <v>22020</v>
      </c>
      <c r="W230" s="80" t="str">
        <f t="shared" si="10"/>
        <v>Acima de 120 dias</v>
      </c>
      <c r="X230" s="81" t="str">
        <f t="shared" si="11"/>
        <v>62020</v>
      </c>
    </row>
    <row r="231" spans="1:24" x14ac:dyDescent="0.25">
      <c r="A231" s="57">
        <v>44316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v>-327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9"/>
        <v>32020</v>
      </c>
      <c r="W231" s="80" t="str">
        <f t="shared" si="10"/>
        <v>Acima de 120 dias</v>
      </c>
      <c r="X231" s="81" t="str">
        <f t="shared" si="11"/>
        <v>62020</v>
      </c>
    </row>
    <row r="232" spans="1:24" x14ac:dyDescent="0.25">
      <c r="A232" s="57">
        <v>44316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v>-327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9"/>
        <v>22020</v>
      </c>
      <c r="W232" s="80" t="str">
        <f t="shared" si="10"/>
        <v>Acima de 120 dias</v>
      </c>
      <c r="X232" s="81" t="str">
        <f t="shared" si="11"/>
        <v>72020</v>
      </c>
    </row>
    <row r="233" spans="1:24" x14ac:dyDescent="0.25">
      <c r="A233" s="57">
        <v>44316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v>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9"/>
        <v>112019</v>
      </c>
      <c r="W233" s="80" t="str">
        <f t="shared" si="10"/>
        <v>1 a 30 dias</v>
      </c>
      <c r="X233" s="81" t="str">
        <f t="shared" si="11"/>
        <v>52021</v>
      </c>
    </row>
    <row r="234" spans="1:24" x14ac:dyDescent="0.25">
      <c r="A234" s="57">
        <v>44316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v>-448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9"/>
        <v>122019</v>
      </c>
      <c r="W234" s="80" t="str">
        <f t="shared" si="10"/>
        <v>Acima de 120 dias</v>
      </c>
      <c r="X234" s="81" t="str">
        <f t="shared" si="11"/>
        <v>32020</v>
      </c>
    </row>
    <row r="235" spans="1:24" x14ac:dyDescent="0.25">
      <c r="A235" s="57">
        <v>44316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v>-358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9"/>
        <v>32020</v>
      </c>
      <c r="W235" s="80" t="str">
        <f t="shared" si="10"/>
        <v>Acima de 120 dias</v>
      </c>
      <c r="X235" s="81" t="str">
        <f t="shared" si="11"/>
        <v>62020</v>
      </c>
    </row>
    <row r="236" spans="1:24" x14ac:dyDescent="0.25">
      <c r="A236" s="57">
        <v>44316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v>-448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9"/>
        <v>112019</v>
      </c>
      <c r="W236" s="80" t="str">
        <f t="shared" si="10"/>
        <v>Acima de 120 dias</v>
      </c>
      <c r="X236" s="81" t="str">
        <f t="shared" si="11"/>
        <v>42020</v>
      </c>
    </row>
    <row r="237" spans="1:24" x14ac:dyDescent="0.25">
      <c r="A237" s="57">
        <v>44316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v>-388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9"/>
        <v>112019</v>
      </c>
      <c r="W237" s="80" t="str">
        <f t="shared" si="10"/>
        <v>Acima de 120 dias</v>
      </c>
      <c r="X237" s="81" t="str">
        <f t="shared" si="11"/>
        <v>52020</v>
      </c>
    </row>
    <row r="238" spans="1:24" x14ac:dyDescent="0.25">
      <c r="A238" s="57">
        <v>44316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v>-174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9"/>
        <v>22020</v>
      </c>
      <c r="W238" s="80" t="str">
        <f t="shared" si="10"/>
        <v>Acima de 120 dias</v>
      </c>
      <c r="X238" s="81" t="str">
        <f t="shared" si="11"/>
        <v>22021</v>
      </c>
    </row>
    <row r="239" spans="1:24" x14ac:dyDescent="0.25">
      <c r="A239" s="57">
        <v>44316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v>-358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9"/>
        <v>22020</v>
      </c>
      <c r="W239" s="80" t="str">
        <f t="shared" si="10"/>
        <v>Acima de 120 dias</v>
      </c>
      <c r="X239" s="81" t="str">
        <f t="shared" si="11"/>
        <v>82020</v>
      </c>
    </row>
    <row r="240" spans="1:24" x14ac:dyDescent="0.25">
      <c r="A240" s="57">
        <v>44316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v>-419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9"/>
        <v>112019</v>
      </c>
      <c r="W240" s="80" t="str">
        <f t="shared" si="10"/>
        <v>Acima de 120 dias</v>
      </c>
      <c r="X240" s="81" t="str">
        <f t="shared" si="11"/>
        <v>42020</v>
      </c>
    </row>
    <row r="241" spans="1:24" x14ac:dyDescent="0.25">
      <c r="A241" s="57">
        <v>44316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v>-144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9"/>
        <v>112019</v>
      </c>
      <c r="W241" s="80" t="str">
        <f t="shared" si="10"/>
        <v>Acima de 120 dias</v>
      </c>
      <c r="X241" s="81" t="str">
        <f t="shared" si="11"/>
        <v>122020</v>
      </c>
    </row>
    <row r="242" spans="1:24" x14ac:dyDescent="0.25">
      <c r="A242" s="57">
        <v>44316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v>-388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9"/>
        <v>22020</v>
      </c>
      <c r="W242" s="80" t="str">
        <f t="shared" si="10"/>
        <v>Acima de 120 dias</v>
      </c>
      <c r="X242" s="81" t="str">
        <f t="shared" si="11"/>
        <v>42020</v>
      </c>
    </row>
    <row r="243" spans="1:24" x14ac:dyDescent="0.25">
      <c r="A243" s="57">
        <v>44316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v>-297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9"/>
        <v>32020</v>
      </c>
      <c r="W243" s="80" t="str">
        <f t="shared" si="10"/>
        <v>Acima de 120 dias</v>
      </c>
      <c r="X243" s="81" t="str">
        <f t="shared" si="11"/>
        <v>82020</v>
      </c>
    </row>
    <row r="244" spans="1:24" x14ac:dyDescent="0.25">
      <c r="A244" s="57">
        <v>44316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v>-266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9"/>
        <v>22020</v>
      </c>
      <c r="W244" s="80" t="str">
        <f t="shared" si="10"/>
        <v>Acima de 120 dias</v>
      </c>
      <c r="X244" s="81" t="str">
        <f t="shared" si="11"/>
        <v>92020</v>
      </c>
    </row>
    <row r="245" spans="1:24" x14ac:dyDescent="0.25">
      <c r="A245" s="57">
        <v>44316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v>-358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9"/>
        <v>12020</v>
      </c>
      <c r="W245" s="80" t="str">
        <f t="shared" si="10"/>
        <v>Acima de 120 dias</v>
      </c>
      <c r="X245" s="81" t="str">
        <f t="shared" si="11"/>
        <v>62020</v>
      </c>
    </row>
    <row r="246" spans="1:24" x14ac:dyDescent="0.25">
      <c r="A246" s="57">
        <v>44316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v>-448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9"/>
        <v>122019</v>
      </c>
      <c r="W246" s="80" t="str">
        <f t="shared" si="10"/>
        <v>Acima de 120 dias</v>
      </c>
      <c r="X246" s="81" t="str">
        <f t="shared" si="11"/>
        <v>32020</v>
      </c>
    </row>
    <row r="247" spans="1:24" x14ac:dyDescent="0.25">
      <c r="A247" s="57">
        <v>44316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v>-448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9"/>
        <v>12020</v>
      </c>
      <c r="W247" s="80" t="str">
        <f t="shared" si="10"/>
        <v>Acima de 120 dias</v>
      </c>
      <c r="X247" s="81" t="str">
        <f t="shared" si="11"/>
        <v>22020</v>
      </c>
    </row>
    <row r="248" spans="1:24" x14ac:dyDescent="0.25">
      <c r="A248" s="57">
        <v>44316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v>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9"/>
        <v>12020</v>
      </c>
      <c r="W248" s="80" t="str">
        <f t="shared" si="10"/>
        <v>1 a 30 dias</v>
      </c>
      <c r="X248" s="81" t="str">
        <f t="shared" si="11"/>
        <v>52021</v>
      </c>
    </row>
    <row r="249" spans="1:24" x14ac:dyDescent="0.25">
      <c r="A249" s="57">
        <v>44316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v>-235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9"/>
        <v>122019</v>
      </c>
      <c r="W249" s="80" t="str">
        <f t="shared" si="10"/>
        <v>Acima de 120 dias</v>
      </c>
      <c r="X249" s="81" t="str">
        <f t="shared" si="11"/>
        <v>102020</v>
      </c>
    </row>
    <row r="250" spans="1:24" x14ac:dyDescent="0.25">
      <c r="A250" s="57">
        <v>44316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v>-448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9"/>
        <v>122019</v>
      </c>
      <c r="W250" s="80" t="str">
        <f t="shared" si="10"/>
        <v>Acima de 120 dias</v>
      </c>
      <c r="X250" s="81" t="str">
        <f t="shared" si="11"/>
        <v>72020</v>
      </c>
    </row>
    <row r="251" spans="1:24" x14ac:dyDescent="0.25">
      <c r="A251" s="57">
        <v>44316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v>-205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9"/>
        <v>12020</v>
      </c>
      <c r="W251" s="80" t="str">
        <f t="shared" si="10"/>
        <v>Acima de 120 dias</v>
      </c>
      <c r="X251" s="81" t="str">
        <f t="shared" si="11"/>
        <v>102020</v>
      </c>
    </row>
    <row r="252" spans="1:24" x14ac:dyDescent="0.25">
      <c r="A252" s="57">
        <v>44316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v>-388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9"/>
        <v>32020</v>
      </c>
      <c r="W252" s="80" t="str">
        <f t="shared" si="10"/>
        <v>Acima de 120 dias</v>
      </c>
      <c r="X252" s="81" t="str">
        <f t="shared" si="11"/>
        <v>92020</v>
      </c>
    </row>
    <row r="253" spans="1:24" x14ac:dyDescent="0.25">
      <c r="A253" s="57">
        <v>44316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v>-327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9"/>
        <v>22020</v>
      </c>
      <c r="W253" s="80" t="str">
        <f t="shared" si="10"/>
        <v>Acima de 120 dias</v>
      </c>
      <c r="X253" s="81" t="str">
        <f t="shared" si="11"/>
        <v>72020</v>
      </c>
    </row>
    <row r="254" spans="1:24" x14ac:dyDescent="0.25">
      <c r="A254" s="57">
        <v>44316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v>-144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9"/>
        <v>22020</v>
      </c>
      <c r="W254" s="80" t="str">
        <f t="shared" si="10"/>
        <v>Acima de 120 dias</v>
      </c>
      <c r="X254" s="81" t="str">
        <f t="shared" si="11"/>
        <v>122020</v>
      </c>
    </row>
    <row r="255" spans="1:24" x14ac:dyDescent="0.25">
      <c r="A255" s="57">
        <v>44316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v>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9"/>
        <v>22020</v>
      </c>
      <c r="W255" s="80" t="str">
        <f t="shared" si="10"/>
        <v>1 a 30 dias</v>
      </c>
      <c r="X255" s="81" t="str">
        <f t="shared" si="11"/>
        <v>52021</v>
      </c>
    </row>
    <row r="256" spans="1:24" x14ac:dyDescent="0.25">
      <c r="A256" s="57">
        <v>44316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v>-297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9"/>
        <v>112019</v>
      </c>
      <c r="W256" s="80" t="str">
        <f t="shared" si="10"/>
        <v>Acima de 120 dias</v>
      </c>
      <c r="X256" s="81" t="str">
        <f t="shared" si="11"/>
        <v>72020</v>
      </c>
    </row>
    <row r="257" spans="1:24" x14ac:dyDescent="0.25">
      <c r="A257" s="57">
        <v>44316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v>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9"/>
        <v>112019</v>
      </c>
      <c r="W257" s="80" t="str">
        <f t="shared" si="10"/>
        <v>1 a 30 dias</v>
      </c>
      <c r="X257" s="81" t="str">
        <f t="shared" si="11"/>
        <v>42021</v>
      </c>
    </row>
    <row r="258" spans="1:24" x14ac:dyDescent="0.25">
      <c r="A258" s="57">
        <v>44316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v>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2">MONTH(D258)&amp;YEAR(D258)</f>
        <v>122019</v>
      </c>
      <c r="W258" s="80" t="str">
        <f t="shared" ref="W258:W321" si="13">_xlfn.IFS(G258&lt;-120,"Acima de 120 dias",G258&lt;=-90,"91 a 120 dias",G258&lt;=-61,"61 a 90 dias",G258&lt;=-31,"31 a 60 dias",G258&gt;=-30,"1 a 30 dias")</f>
        <v>1 a 30 dias</v>
      </c>
      <c r="X258" s="81" t="str">
        <f t="shared" si="11"/>
        <v>52021</v>
      </c>
    </row>
    <row r="259" spans="1:24" x14ac:dyDescent="0.25">
      <c r="A259" s="57">
        <v>44316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v>-235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2"/>
        <v>122019</v>
      </c>
      <c r="W259" s="80" t="str">
        <f t="shared" si="13"/>
        <v>Acima de 120 dias</v>
      </c>
      <c r="X259" s="81" t="str">
        <f t="shared" ref="X259:X322" si="14">MONTH(U259)&amp;YEAR(U259)</f>
        <v>92020</v>
      </c>
    </row>
    <row r="260" spans="1:24" x14ac:dyDescent="0.25">
      <c r="A260" s="57">
        <v>44316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v>-144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2"/>
        <v>12020</v>
      </c>
      <c r="W260" s="80" t="str">
        <f t="shared" si="13"/>
        <v>Acima de 120 dias</v>
      </c>
      <c r="X260" s="81" t="str">
        <f t="shared" si="14"/>
        <v>122020</v>
      </c>
    </row>
    <row r="261" spans="1:24" x14ac:dyDescent="0.25">
      <c r="A261" s="57">
        <v>44316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v>-144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2"/>
        <v>22020</v>
      </c>
      <c r="W261" s="80" t="str">
        <f t="shared" si="13"/>
        <v>Acima de 120 dias</v>
      </c>
      <c r="X261" s="81" t="str">
        <f t="shared" si="14"/>
        <v>122020</v>
      </c>
    </row>
    <row r="262" spans="1:24" x14ac:dyDescent="0.25">
      <c r="A262" s="57">
        <v>44316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v>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2"/>
        <v>122019</v>
      </c>
      <c r="W262" s="80" t="str">
        <f t="shared" si="13"/>
        <v>1 a 30 dias</v>
      </c>
      <c r="X262" s="81" t="str">
        <f t="shared" si="14"/>
        <v>52021</v>
      </c>
    </row>
    <row r="263" spans="1:24" x14ac:dyDescent="0.25">
      <c r="A263" s="57">
        <v>44316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v>-235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2"/>
        <v>112019</v>
      </c>
      <c r="W263" s="80" t="str">
        <f t="shared" si="13"/>
        <v>Acima de 120 dias</v>
      </c>
      <c r="X263" s="81" t="str">
        <f t="shared" si="14"/>
        <v>92020</v>
      </c>
    </row>
    <row r="264" spans="1:24" x14ac:dyDescent="0.25">
      <c r="A264" s="57">
        <v>44316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v>-174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2"/>
        <v>12020</v>
      </c>
      <c r="W264" s="80" t="str">
        <f t="shared" si="13"/>
        <v>Acima de 120 dias</v>
      </c>
      <c r="X264" s="81" t="str">
        <f t="shared" si="14"/>
        <v>112020</v>
      </c>
    </row>
    <row r="265" spans="1:24" x14ac:dyDescent="0.25">
      <c r="A265" s="57">
        <v>44316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v>-358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2"/>
        <v>42020</v>
      </c>
      <c r="W265" s="80" t="str">
        <f t="shared" si="13"/>
        <v>Acima de 120 dias</v>
      </c>
      <c r="X265" s="81" t="str">
        <f t="shared" si="14"/>
        <v>62020</v>
      </c>
    </row>
    <row r="266" spans="1:24" x14ac:dyDescent="0.25">
      <c r="A266" s="57">
        <v>44316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v>-419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2"/>
        <v>122019</v>
      </c>
      <c r="W266" s="80" t="str">
        <f t="shared" si="13"/>
        <v>Acima de 120 dias</v>
      </c>
      <c r="X266" s="81" t="str">
        <f t="shared" si="14"/>
        <v>82020</v>
      </c>
    </row>
    <row r="267" spans="1:24" x14ac:dyDescent="0.25">
      <c r="A267" s="57">
        <v>44316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v>-479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2"/>
        <v>122019</v>
      </c>
      <c r="W267" s="80" t="str">
        <f t="shared" si="13"/>
        <v>Acima de 120 dias</v>
      </c>
      <c r="X267" s="81" t="str">
        <f t="shared" si="14"/>
        <v>32020</v>
      </c>
    </row>
    <row r="268" spans="1:24" x14ac:dyDescent="0.25">
      <c r="A268" s="57">
        <v>44316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v>-297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2"/>
        <v>32020</v>
      </c>
      <c r="W268" s="80" t="str">
        <f t="shared" si="13"/>
        <v>Acima de 120 dias</v>
      </c>
      <c r="X268" s="81" t="str">
        <f t="shared" si="14"/>
        <v>82020</v>
      </c>
    </row>
    <row r="269" spans="1:24" x14ac:dyDescent="0.25">
      <c r="A269" s="57">
        <v>44316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v>-419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2"/>
        <v>22020</v>
      </c>
      <c r="W269" s="80" t="str">
        <f t="shared" si="13"/>
        <v>Acima de 120 dias</v>
      </c>
      <c r="X269" s="81" t="str">
        <f t="shared" si="14"/>
        <v>42020</v>
      </c>
    </row>
    <row r="270" spans="1:24" x14ac:dyDescent="0.25">
      <c r="A270" s="57">
        <v>44316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v>-266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2"/>
        <v>22020</v>
      </c>
      <c r="W270" s="80" t="str">
        <f t="shared" si="13"/>
        <v>Acima de 120 dias</v>
      </c>
      <c r="X270" s="81" t="str">
        <f t="shared" si="14"/>
        <v>92020</v>
      </c>
    </row>
    <row r="271" spans="1:24" x14ac:dyDescent="0.25">
      <c r="A271" s="57">
        <v>44316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v>-419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2"/>
        <v>22020</v>
      </c>
      <c r="W271" s="80" t="str">
        <f t="shared" si="13"/>
        <v>Acima de 120 dias</v>
      </c>
      <c r="X271" s="81" t="str">
        <f t="shared" si="14"/>
        <v>42020</v>
      </c>
    </row>
    <row r="272" spans="1:24" x14ac:dyDescent="0.25">
      <c r="A272" s="57">
        <v>44316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v>-144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2"/>
        <v>32020</v>
      </c>
      <c r="W272" s="80" t="str">
        <f t="shared" si="13"/>
        <v>Acima de 120 dias</v>
      </c>
      <c r="X272" s="81" t="str">
        <f t="shared" si="14"/>
        <v>12021</v>
      </c>
    </row>
    <row r="273" spans="1:24" x14ac:dyDescent="0.25">
      <c r="A273" s="57">
        <v>44316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v>-266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2"/>
        <v>112019</v>
      </c>
      <c r="W273" s="80" t="str">
        <f t="shared" si="13"/>
        <v>Acima de 120 dias</v>
      </c>
      <c r="X273" s="81" t="str">
        <f t="shared" si="14"/>
        <v>82020</v>
      </c>
    </row>
    <row r="274" spans="1:24" x14ac:dyDescent="0.25">
      <c r="A274" s="57">
        <v>44316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v>-113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2"/>
        <v>122019</v>
      </c>
      <c r="W274" s="80" t="str">
        <f t="shared" si="13"/>
        <v>91 a 120 dias</v>
      </c>
      <c r="X274" s="81" t="str">
        <f t="shared" si="14"/>
        <v>12021</v>
      </c>
    </row>
    <row r="275" spans="1:24" x14ac:dyDescent="0.25">
      <c r="A275" s="57">
        <v>44316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v>-144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2"/>
        <v>12020</v>
      </c>
      <c r="W275" s="80" t="str">
        <f t="shared" si="13"/>
        <v>Acima de 120 dias</v>
      </c>
      <c r="X275" s="81" t="str">
        <f t="shared" si="14"/>
        <v>12021</v>
      </c>
    </row>
    <row r="276" spans="1:24" x14ac:dyDescent="0.25">
      <c r="A276" s="57">
        <v>44316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v>-327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2"/>
        <v>22020</v>
      </c>
      <c r="W276" s="80" t="str">
        <f t="shared" si="13"/>
        <v>Acima de 120 dias</v>
      </c>
      <c r="X276" s="81" t="str">
        <f t="shared" si="14"/>
        <v>72020</v>
      </c>
    </row>
    <row r="277" spans="1:24" x14ac:dyDescent="0.25">
      <c r="A277" s="57">
        <v>44316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v>-174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2"/>
        <v>22020</v>
      </c>
      <c r="W277" s="80" t="str">
        <f t="shared" si="13"/>
        <v>Acima de 120 dias</v>
      </c>
      <c r="X277" s="81" t="str">
        <f t="shared" si="14"/>
        <v>112020</v>
      </c>
    </row>
    <row r="278" spans="1:24" x14ac:dyDescent="0.25">
      <c r="A278" s="57">
        <v>44316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v>-448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2"/>
        <v>122019</v>
      </c>
      <c r="W278" s="80" t="str">
        <f t="shared" si="13"/>
        <v>Acima de 120 dias</v>
      </c>
      <c r="X278" s="81" t="str">
        <f t="shared" si="14"/>
        <v>22020</v>
      </c>
    </row>
    <row r="279" spans="1:24" x14ac:dyDescent="0.25">
      <c r="A279" s="57">
        <v>44316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v>-82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2"/>
        <v>122019</v>
      </c>
      <c r="W279" s="80" t="str">
        <f t="shared" si="13"/>
        <v>61 a 90 dias</v>
      </c>
      <c r="X279" s="81" t="str">
        <f t="shared" si="14"/>
        <v>32021</v>
      </c>
    </row>
    <row r="280" spans="1:24" x14ac:dyDescent="0.25">
      <c r="A280" s="57">
        <v>44316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v>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2"/>
        <v>22020</v>
      </c>
      <c r="W280" s="80" t="str">
        <f t="shared" si="13"/>
        <v>1 a 30 dias</v>
      </c>
      <c r="X280" s="81" t="str">
        <f t="shared" si="14"/>
        <v>52021</v>
      </c>
    </row>
    <row r="281" spans="1:24" x14ac:dyDescent="0.25">
      <c r="A281" s="57">
        <v>44316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v>-419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2"/>
        <v>22020</v>
      </c>
      <c r="W281" s="80" t="str">
        <f t="shared" si="13"/>
        <v>Acima de 120 dias</v>
      </c>
      <c r="X281" s="81" t="str">
        <f t="shared" si="14"/>
        <v>32020</v>
      </c>
    </row>
    <row r="282" spans="1:24" x14ac:dyDescent="0.25">
      <c r="A282" s="57">
        <v>44316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v>-388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2"/>
        <v>22020</v>
      </c>
      <c r="W282" s="80" t="str">
        <f t="shared" si="13"/>
        <v>Acima de 120 dias</v>
      </c>
      <c r="X282" s="81" t="str">
        <f t="shared" si="14"/>
        <v>52020</v>
      </c>
    </row>
    <row r="283" spans="1:24" x14ac:dyDescent="0.25">
      <c r="A283" s="57">
        <v>44316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v>-82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2"/>
        <v>22020</v>
      </c>
      <c r="W283" s="80" t="str">
        <f t="shared" si="13"/>
        <v>61 a 90 dias</v>
      </c>
      <c r="X283" s="81" t="str">
        <f t="shared" si="14"/>
        <v>22021</v>
      </c>
    </row>
    <row r="284" spans="1:24" x14ac:dyDescent="0.25">
      <c r="A284" s="57">
        <v>44316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v>-479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2"/>
        <v>122019</v>
      </c>
      <c r="W284" s="80" t="str">
        <f t="shared" si="13"/>
        <v>Acima de 120 dias</v>
      </c>
      <c r="X284" s="81" t="str">
        <f t="shared" si="14"/>
        <v>32020</v>
      </c>
    </row>
    <row r="285" spans="1:24" x14ac:dyDescent="0.25">
      <c r="A285" s="57">
        <v>44316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v>-448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2"/>
        <v>122019</v>
      </c>
      <c r="W285" s="80" t="str">
        <f t="shared" si="13"/>
        <v>Acima de 120 dias</v>
      </c>
      <c r="X285" s="81" t="str">
        <f t="shared" si="14"/>
        <v>22020</v>
      </c>
    </row>
    <row r="286" spans="1:24" x14ac:dyDescent="0.25">
      <c r="A286" s="57">
        <v>44316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v>-419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2"/>
        <v>122019</v>
      </c>
      <c r="W286" s="80" t="str">
        <f t="shared" si="13"/>
        <v>Acima de 120 dias</v>
      </c>
      <c r="X286" s="81" t="str">
        <f t="shared" si="14"/>
        <v>42020</v>
      </c>
    </row>
    <row r="287" spans="1:24" x14ac:dyDescent="0.25">
      <c r="A287" s="57">
        <v>44316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v>-54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2"/>
        <v>12020</v>
      </c>
      <c r="W287" s="80" t="str">
        <f t="shared" si="13"/>
        <v>31 a 60 dias</v>
      </c>
      <c r="X287" s="81" t="str">
        <f t="shared" si="14"/>
        <v>42021</v>
      </c>
    </row>
    <row r="288" spans="1:24" x14ac:dyDescent="0.25">
      <c r="A288" s="57">
        <v>44316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v>-297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2"/>
        <v>22020</v>
      </c>
      <c r="W288" s="80" t="str">
        <f t="shared" si="13"/>
        <v>Acima de 120 dias</v>
      </c>
      <c r="X288" s="81" t="str">
        <f t="shared" si="14"/>
        <v>82020</v>
      </c>
    </row>
    <row r="289" spans="1:24" x14ac:dyDescent="0.25">
      <c r="A289" s="57">
        <v>44316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v>-82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2"/>
        <v>22020</v>
      </c>
      <c r="W289" s="80" t="str">
        <f t="shared" si="13"/>
        <v>61 a 90 dias</v>
      </c>
      <c r="X289" s="81" t="str">
        <f t="shared" si="14"/>
        <v>22021</v>
      </c>
    </row>
    <row r="290" spans="1:24" x14ac:dyDescent="0.25">
      <c r="A290" s="57">
        <v>44316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v>-448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2"/>
        <v>122019</v>
      </c>
      <c r="W290" s="80" t="str">
        <f t="shared" si="13"/>
        <v>Acima de 120 dias</v>
      </c>
      <c r="X290" s="81" t="str">
        <f t="shared" si="14"/>
        <v>22020</v>
      </c>
    </row>
    <row r="291" spans="1:24" x14ac:dyDescent="0.25">
      <c r="A291" s="57">
        <v>44316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v>-327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2"/>
        <v>122019</v>
      </c>
      <c r="W291" s="80" t="str">
        <f t="shared" si="13"/>
        <v>Acima de 120 dias</v>
      </c>
      <c r="X291" s="81" t="str">
        <f t="shared" si="14"/>
        <v>72020</v>
      </c>
    </row>
    <row r="292" spans="1:24" x14ac:dyDescent="0.25">
      <c r="A292" s="57">
        <v>44316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v>-174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2"/>
        <v>112019</v>
      </c>
      <c r="W292" s="80" t="str">
        <f t="shared" si="13"/>
        <v>Acima de 120 dias</v>
      </c>
      <c r="X292" s="81" t="str">
        <f t="shared" si="14"/>
        <v>112020</v>
      </c>
    </row>
    <row r="293" spans="1:24" x14ac:dyDescent="0.25">
      <c r="A293" s="57">
        <v>44316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v>-205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2"/>
        <v>112019</v>
      </c>
      <c r="W293" s="80" t="str">
        <f t="shared" si="13"/>
        <v>Acima de 120 dias</v>
      </c>
      <c r="X293" s="81" t="str">
        <f t="shared" si="14"/>
        <v>102020</v>
      </c>
    </row>
    <row r="294" spans="1:24" x14ac:dyDescent="0.25">
      <c r="A294" s="57">
        <v>44316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v>-297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2"/>
        <v>22020</v>
      </c>
      <c r="W294" s="80" t="str">
        <f t="shared" si="13"/>
        <v>Acima de 120 dias</v>
      </c>
      <c r="X294" s="81" t="str">
        <f t="shared" si="14"/>
        <v>82020</v>
      </c>
    </row>
    <row r="295" spans="1:24" x14ac:dyDescent="0.25">
      <c r="A295" s="57">
        <v>44316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v>-174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2"/>
        <v>22020</v>
      </c>
      <c r="W295" s="80" t="str">
        <f t="shared" si="13"/>
        <v>Acima de 120 dias</v>
      </c>
      <c r="X295" s="81" t="str">
        <f t="shared" si="14"/>
        <v>112020</v>
      </c>
    </row>
    <row r="296" spans="1:24" x14ac:dyDescent="0.25">
      <c r="A296" s="57">
        <v>44316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v>-205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2"/>
        <v>122019</v>
      </c>
      <c r="W296" s="80" t="str">
        <f t="shared" si="13"/>
        <v>Acima de 120 dias</v>
      </c>
      <c r="X296" s="81" t="str">
        <f t="shared" si="14"/>
        <v>112020</v>
      </c>
    </row>
    <row r="297" spans="1:24" x14ac:dyDescent="0.25">
      <c r="A297" s="57">
        <v>44316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v>-448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2"/>
        <v>12020</v>
      </c>
      <c r="W297" s="80" t="str">
        <f t="shared" si="13"/>
        <v>Acima de 120 dias</v>
      </c>
      <c r="X297" s="81" t="str">
        <f t="shared" si="14"/>
        <v>22020</v>
      </c>
    </row>
    <row r="298" spans="1:24" x14ac:dyDescent="0.25">
      <c r="A298" s="57">
        <v>44316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v>-266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2"/>
        <v>12020</v>
      </c>
      <c r="W298" s="80" t="str">
        <f t="shared" si="13"/>
        <v>Acima de 120 dias</v>
      </c>
      <c r="X298" s="81" t="str">
        <f t="shared" si="14"/>
        <v>82020</v>
      </c>
    </row>
    <row r="299" spans="1:24" x14ac:dyDescent="0.25">
      <c r="A299" s="57">
        <v>44316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v>-358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2"/>
        <v>22020</v>
      </c>
      <c r="W299" s="80" t="str">
        <f t="shared" si="13"/>
        <v>Acima de 120 dias</v>
      </c>
      <c r="X299" s="81" t="str">
        <f t="shared" si="14"/>
        <v>72020</v>
      </c>
    </row>
    <row r="300" spans="1:24" x14ac:dyDescent="0.25">
      <c r="A300" s="57">
        <v>44316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v>-327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2"/>
        <v>22020</v>
      </c>
      <c r="W300" s="80" t="str">
        <f t="shared" si="13"/>
        <v>Acima de 120 dias</v>
      </c>
      <c r="X300" s="81" t="str">
        <f t="shared" si="14"/>
        <v>72020</v>
      </c>
    </row>
    <row r="301" spans="1:24" x14ac:dyDescent="0.25">
      <c r="A301" s="57">
        <v>44316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v>-266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2"/>
        <v>122019</v>
      </c>
      <c r="W301" s="80" t="str">
        <f t="shared" si="13"/>
        <v>Acima de 120 dias</v>
      </c>
      <c r="X301" s="81" t="str">
        <f t="shared" si="14"/>
        <v>82020</v>
      </c>
    </row>
    <row r="302" spans="1:24" x14ac:dyDescent="0.25">
      <c r="A302" s="57">
        <v>44316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v>-174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2"/>
        <v>12020</v>
      </c>
      <c r="W302" s="80" t="str">
        <f t="shared" si="13"/>
        <v>Acima de 120 dias</v>
      </c>
      <c r="X302" s="81" t="str">
        <f t="shared" si="14"/>
        <v>122020</v>
      </c>
    </row>
    <row r="303" spans="1:24" x14ac:dyDescent="0.25">
      <c r="A303" s="57">
        <v>44316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v>-235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2"/>
        <v>22020</v>
      </c>
      <c r="W303" s="80" t="str">
        <f t="shared" si="13"/>
        <v>Acima de 120 dias</v>
      </c>
      <c r="X303" s="81" t="str">
        <f t="shared" si="14"/>
        <v>102020</v>
      </c>
    </row>
    <row r="304" spans="1:24" x14ac:dyDescent="0.25">
      <c r="A304" s="57">
        <v>44316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v>-327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2"/>
        <v>22020</v>
      </c>
      <c r="W304" s="80" t="str">
        <f t="shared" si="13"/>
        <v>Acima de 120 dias</v>
      </c>
      <c r="X304" s="81" t="str">
        <f t="shared" si="14"/>
        <v>72020</v>
      </c>
    </row>
    <row r="305" spans="1:24" x14ac:dyDescent="0.25">
      <c r="A305" s="57">
        <v>44316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v>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2"/>
        <v>22020</v>
      </c>
      <c r="W305" s="80" t="str">
        <f t="shared" si="13"/>
        <v>1 a 30 dias</v>
      </c>
      <c r="X305" s="81" t="str">
        <f t="shared" si="14"/>
        <v>52021</v>
      </c>
    </row>
    <row r="306" spans="1:24" x14ac:dyDescent="0.25">
      <c r="A306" s="57">
        <v>44316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v>-297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2"/>
        <v>12020</v>
      </c>
      <c r="W306" s="80" t="str">
        <f t="shared" si="13"/>
        <v>Acima de 120 dias</v>
      </c>
      <c r="X306" s="81" t="str">
        <f t="shared" si="14"/>
        <v>92020</v>
      </c>
    </row>
    <row r="307" spans="1:24" x14ac:dyDescent="0.25">
      <c r="A307" s="57">
        <v>44316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v>-358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2"/>
        <v>32020</v>
      </c>
      <c r="W307" s="80" t="str">
        <f t="shared" si="13"/>
        <v>Acima de 120 dias</v>
      </c>
      <c r="X307" s="81" t="str">
        <f t="shared" si="14"/>
        <v>62020</v>
      </c>
    </row>
    <row r="308" spans="1:24" x14ac:dyDescent="0.25">
      <c r="A308" s="57">
        <v>44316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v>-297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2"/>
        <v>22020</v>
      </c>
      <c r="W308" s="80" t="str">
        <f t="shared" si="13"/>
        <v>Acima de 120 dias</v>
      </c>
      <c r="X308" s="81" t="str">
        <f t="shared" si="14"/>
        <v>82020</v>
      </c>
    </row>
    <row r="309" spans="1:24" x14ac:dyDescent="0.25">
      <c r="A309" s="57">
        <v>44316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v>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2"/>
        <v>122019</v>
      </c>
      <c r="W309" s="80" t="str">
        <f t="shared" si="13"/>
        <v>1 a 30 dias</v>
      </c>
      <c r="X309" s="81" t="str">
        <f t="shared" si="14"/>
        <v>52021</v>
      </c>
    </row>
    <row r="310" spans="1:24" x14ac:dyDescent="0.25">
      <c r="A310" s="57">
        <v>44316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v>-54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2"/>
        <v>122019</v>
      </c>
      <c r="W310" s="80" t="str">
        <f t="shared" si="13"/>
        <v>31 a 60 dias</v>
      </c>
      <c r="X310" s="81" t="str">
        <f t="shared" si="14"/>
        <v>32021</v>
      </c>
    </row>
    <row r="311" spans="1:24" x14ac:dyDescent="0.25">
      <c r="A311" s="57">
        <v>44316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v>-297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2"/>
        <v>22020</v>
      </c>
      <c r="W311" s="80" t="str">
        <f t="shared" si="13"/>
        <v>Acima de 120 dias</v>
      </c>
      <c r="X311" s="81" t="str">
        <f t="shared" si="14"/>
        <v>72020</v>
      </c>
    </row>
    <row r="312" spans="1:24" x14ac:dyDescent="0.25">
      <c r="A312" s="57">
        <v>44316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v>-235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2"/>
        <v>52020</v>
      </c>
      <c r="W312" s="80" t="str">
        <f t="shared" si="13"/>
        <v>Acima de 120 dias</v>
      </c>
      <c r="X312" s="81" t="str">
        <f t="shared" si="14"/>
        <v>102020</v>
      </c>
    </row>
    <row r="313" spans="1:24" x14ac:dyDescent="0.25">
      <c r="A313" s="57">
        <v>44316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v>-113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2"/>
        <v>72020</v>
      </c>
      <c r="W313" s="80" t="str">
        <f t="shared" si="13"/>
        <v>91 a 120 dias</v>
      </c>
      <c r="X313" s="81" t="str">
        <f t="shared" si="14"/>
        <v>12021</v>
      </c>
    </row>
    <row r="314" spans="1:24" x14ac:dyDescent="0.25">
      <c r="A314" s="57">
        <v>44316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v>-144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2"/>
        <v>62020</v>
      </c>
      <c r="W314" s="80" t="str">
        <f t="shared" si="13"/>
        <v>Acima de 120 dias</v>
      </c>
      <c r="X314" s="81" t="str">
        <f t="shared" si="14"/>
        <v>122020</v>
      </c>
    </row>
    <row r="315" spans="1:24" x14ac:dyDescent="0.25">
      <c r="A315" s="57">
        <v>44316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v>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2"/>
        <v>72020</v>
      </c>
      <c r="W315" s="80" t="str">
        <f t="shared" si="13"/>
        <v>1 a 30 dias</v>
      </c>
      <c r="X315" s="81" t="str">
        <f t="shared" si="14"/>
        <v>52021</v>
      </c>
    </row>
    <row r="316" spans="1:24" x14ac:dyDescent="0.25">
      <c r="A316" s="57">
        <v>44316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v>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2"/>
        <v>102020</v>
      </c>
      <c r="W316" s="80" t="str">
        <f t="shared" si="13"/>
        <v>1 a 30 dias</v>
      </c>
      <c r="X316" s="81" t="str">
        <f t="shared" si="14"/>
        <v>52021</v>
      </c>
    </row>
    <row r="317" spans="1:24" x14ac:dyDescent="0.25">
      <c r="A317" s="57">
        <v>44316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v>-235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2"/>
        <v>82020</v>
      </c>
      <c r="W317" s="80" t="str">
        <f t="shared" si="13"/>
        <v>Acima de 120 dias</v>
      </c>
      <c r="X317" s="81" t="str">
        <f t="shared" si="14"/>
        <v>102020</v>
      </c>
    </row>
    <row r="318" spans="1:24" x14ac:dyDescent="0.25">
      <c r="A318" s="57">
        <v>44316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v>-23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2"/>
        <v>82020</v>
      </c>
      <c r="W318" s="80" t="str">
        <f t="shared" si="13"/>
        <v>1 a 30 dias</v>
      </c>
      <c r="X318" s="81" t="str">
        <f t="shared" si="14"/>
        <v>42021</v>
      </c>
    </row>
    <row r="319" spans="1:24" x14ac:dyDescent="0.25">
      <c r="A319" s="57">
        <v>44316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v>-82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2"/>
        <v>92020</v>
      </c>
      <c r="W319" s="80" t="str">
        <f t="shared" si="13"/>
        <v>61 a 90 dias</v>
      </c>
      <c r="X319" s="81" t="str">
        <f t="shared" si="14"/>
        <v>22021</v>
      </c>
    </row>
    <row r="320" spans="1:24" x14ac:dyDescent="0.25">
      <c r="A320" s="57">
        <v>44316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v>-327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2"/>
        <v>42020</v>
      </c>
      <c r="W320" s="80" t="str">
        <f t="shared" si="13"/>
        <v>Acima de 120 dias</v>
      </c>
      <c r="X320" s="81" t="str">
        <f t="shared" si="14"/>
        <v>72020</v>
      </c>
    </row>
    <row r="321" spans="1:24" x14ac:dyDescent="0.25">
      <c r="A321" s="57">
        <v>44316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v>-266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2"/>
        <v>72020</v>
      </c>
      <c r="W321" s="80" t="str">
        <f t="shared" si="13"/>
        <v>Acima de 120 dias</v>
      </c>
      <c r="X321" s="81" t="str">
        <f t="shared" si="14"/>
        <v>92020</v>
      </c>
    </row>
    <row r="322" spans="1:24" x14ac:dyDescent="0.25">
      <c r="A322" s="57">
        <v>44316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v>-82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15">MONTH(D322)&amp;YEAR(D322)</f>
        <v>52020</v>
      </c>
      <c r="W322" s="80" t="str">
        <f t="shared" ref="W322:W385" si="16">_xlfn.IFS(G322&lt;-120,"Acima de 120 dias",G322&lt;=-90,"91 a 120 dias",G322&lt;=-61,"61 a 90 dias",G322&lt;=-31,"31 a 60 dias",G322&gt;=-30,"1 a 30 dias")</f>
        <v>61 a 90 dias</v>
      </c>
      <c r="X322" s="81" t="str">
        <f t="shared" si="14"/>
        <v>22021</v>
      </c>
    </row>
    <row r="323" spans="1:24" x14ac:dyDescent="0.25">
      <c r="A323" s="57">
        <v>44316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v>-144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15"/>
        <v>62020</v>
      </c>
      <c r="W323" s="80" t="str">
        <f t="shared" si="16"/>
        <v>Acima de 120 dias</v>
      </c>
      <c r="X323" s="81" t="str">
        <f t="shared" ref="X323:X386" si="17">MONTH(U323)&amp;YEAR(U323)</f>
        <v>122020</v>
      </c>
    </row>
    <row r="324" spans="1:24" x14ac:dyDescent="0.25">
      <c r="A324" s="57">
        <v>44316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v>-266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15"/>
        <v>72020</v>
      </c>
      <c r="W324" s="80" t="str">
        <f t="shared" si="16"/>
        <v>Acima de 120 dias</v>
      </c>
      <c r="X324" s="81" t="str">
        <f t="shared" si="17"/>
        <v>82020</v>
      </c>
    </row>
    <row r="325" spans="1:24" x14ac:dyDescent="0.25">
      <c r="A325" s="57">
        <v>44316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v>-235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15"/>
        <v>82020</v>
      </c>
      <c r="W325" s="80" t="str">
        <f t="shared" si="16"/>
        <v>Acima de 120 dias</v>
      </c>
      <c r="X325" s="81" t="str">
        <f t="shared" si="17"/>
        <v>102020</v>
      </c>
    </row>
    <row r="326" spans="1:24" x14ac:dyDescent="0.25">
      <c r="A326" s="57">
        <v>44316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v>-174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15"/>
        <v>92020</v>
      </c>
      <c r="W326" s="80" t="str">
        <f t="shared" si="16"/>
        <v>Acima de 120 dias</v>
      </c>
      <c r="X326" s="81" t="str">
        <f t="shared" si="17"/>
        <v>112020</v>
      </c>
    </row>
    <row r="327" spans="1:24" x14ac:dyDescent="0.25">
      <c r="A327" s="57">
        <v>44316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v>-82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15"/>
        <v>102020</v>
      </c>
      <c r="W327" s="80" t="str">
        <f t="shared" si="16"/>
        <v>61 a 90 dias</v>
      </c>
      <c r="X327" s="81" t="str">
        <f t="shared" si="17"/>
        <v>22021</v>
      </c>
    </row>
    <row r="328" spans="1:24" x14ac:dyDescent="0.25">
      <c r="A328" s="57">
        <v>44316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v>-54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15"/>
        <v>32020</v>
      </c>
      <c r="W328" s="80" t="str">
        <f t="shared" si="16"/>
        <v>31 a 60 dias</v>
      </c>
      <c r="X328" s="81" t="str">
        <f t="shared" si="17"/>
        <v>32021</v>
      </c>
    </row>
    <row r="329" spans="1:24" x14ac:dyDescent="0.25">
      <c r="A329" s="57">
        <v>44316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v>-54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15"/>
        <v>82020</v>
      </c>
      <c r="W329" s="80" t="str">
        <f t="shared" si="16"/>
        <v>31 a 60 dias</v>
      </c>
      <c r="X329" s="81" t="str">
        <f t="shared" si="17"/>
        <v>42021</v>
      </c>
    </row>
    <row r="330" spans="1:24" x14ac:dyDescent="0.25">
      <c r="A330" s="57">
        <v>44316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v>-82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15"/>
        <v>52020</v>
      </c>
      <c r="W330" s="80" t="str">
        <f t="shared" si="16"/>
        <v>61 a 90 dias</v>
      </c>
      <c r="X330" s="81" t="str">
        <f t="shared" si="17"/>
        <v>42021</v>
      </c>
    </row>
    <row r="331" spans="1:24" x14ac:dyDescent="0.25">
      <c r="A331" s="57">
        <v>44316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v>-144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15"/>
        <v>52020</v>
      </c>
      <c r="W331" s="80" t="str">
        <f t="shared" si="16"/>
        <v>Acima de 120 dias</v>
      </c>
      <c r="X331" s="81" t="str">
        <f t="shared" si="17"/>
        <v>12021</v>
      </c>
    </row>
    <row r="332" spans="1:24" x14ac:dyDescent="0.25">
      <c r="A332" s="57">
        <v>44316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v>-54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15"/>
        <v>72020</v>
      </c>
      <c r="W332" s="80" t="str">
        <f t="shared" si="16"/>
        <v>31 a 60 dias</v>
      </c>
      <c r="X332" s="81" t="str">
        <f t="shared" si="17"/>
        <v>42021</v>
      </c>
    </row>
    <row r="333" spans="1:24" x14ac:dyDescent="0.25">
      <c r="A333" s="57">
        <v>44316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v>-23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15"/>
        <v>72020</v>
      </c>
      <c r="W333" s="80" t="str">
        <f t="shared" si="16"/>
        <v>1 a 30 dias</v>
      </c>
      <c r="X333" s="81" t="str">
        <f t="shared" si="17"/>
        <v>42021</v>
      </c>
    </row>
    <row r="334" spans="1:24" x14ac:dyDescent="0.25">
      <c r="A334" s="57">
        <v>44316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v>-266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15"/>
        <v>72020</v>
      </c>
      <c r="W334" s="80" t="str">
        <f t="shared" si="16"/>
        <v>Acima de 120 dias</v>
      </c>
      <c r="X334" s="81" t="str">
        <f t="shared" si="17"/>
        <v>92020</v>
      </c>
    </row>
    <row r="335" spans="1:24" x14ac:dyDescent="0.25">
      <c r="A335" s="57">
        <v>44316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v>-54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15"/>
        <v>72020</v>
      </c>
      <c r="W335" s="80" t="str">
        <f t="shared" si="16"/>
        <v>31 a 60 dias</v>
      </c>
      <c r="X335" s="81" t="str">
        <f t="shared" si="17"/>
        <v>42021</v>
      </c>
    </row>
    <row r="336" spans="1:24" x14ac:dyDescent="0.25">
      <c r="A336" s="57">
        <v>44316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v>-82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15"/>
        <v>82020</v>
      </c>
      <c r="W336" s="80" t="str">
        <f t="shared" si="16"/>
        <v>61 a 90 dias</v>
      </c>
      <c r="X336" s="81" t="str">
        <f t="shared" si="17"/>
        <v>22021</v>
      </c>
    </row>
    <row r="337" spans="1:24" x14ac:dyDescent="0.25">
      <c r="A337" s="57">
        <v>44316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v>-82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15"/>
        <v>102020</v>
      </c>
      <c r="W337" s="80" t="str">
        <f t="shared" si="16"/>
        <v>61 a 90 dias</v>
      </c>
      <c r="X337" s="81" t="str">
        <f t="shared" si="17"/>
        <v>22021</v>
      </c>
    </row>
    <row r="338" spans="1:24" x14ac:dyDescent="0.25">
      <c r="A338" s="57">
        <v>44316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v>-144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15"/>
        <v>52020</v>
      </c>
      <c r="W338" s="80" t="str">
        <f t="shared" si="16"/>
        <v>Acima de 120 dias</v>
      </c>
      <c r="X338" s="81" t="str">
        <f t="shared" si="17"/>
        <v>42021</v>
      </c>
    </row>
    <row r="339" spans="1:24" x14ac:dyDescent="0.25">
      <c r="A339" s="57">
        <v>44316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v>-235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15"/>
        <v>62020</v>
      </c>
      <c r="W339" s="80" t="str">
        <f t="shared" si="16"/>
        <v>Acima de 120 dias</v>
      </c>
      <c r="X339" s="81" t="str">
        <f t="shared" si="17"/>
        <v>102020</v>
      </c>
    </row>
    <row r="340" spans="1:24" x14ac:dyDescent="0.25">
      <c r="A340" s="57">
        <v>44316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v>-82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15"/>
        <v>92020</v>
      </c>
      <c r="W340" s="80" t="str">
        <f t="shared" si="16"/>
        <v>61 a 90 dias</v>
      </c>
      <c r="X340" s="81" t="str">
        <f t="shared" si="17"/>
        <v>22021</v>
      </c>
    </row>
    <row r="341" spans="1:24" x14ac:dyDescent="0.25">
      <c r="A341" s="57">
        <v>44316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v>-54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15"/>
        <v>82020</v>
      </c>
      <c r="W341" s="80" t="str">
        <f t="shared" si="16"/>
        <v>31 a 60 dias</v>
      </c>
      <c r="X341" s="81" t="str">
        <f t="shared" si="17"/>
        <v>42021</v>
      </c>
    </row>
    <row r="342" spans="1:24" x14ac:dyDescent="0.25">
      <c r="A342" s="57">
        <v>44316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v>-144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15"/>
        <v>82020</v>
      </c>
      <c r="W342" s="80" t="str">
        <f t="shared" si="16"/>
        <v>Acima de 120 dias</v>
      </c>
      <c r="X342" s="81" t="str">
        <f t="shared" si="17"/>
        <v>122020</v>
      </c>
    </row>
    <row r="343" spans="1:24" x14ac:dyDescent="0.25">
      <c r="A343" s="57">
        <v>44316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v>-82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15"/>
        <v>82020</v>
      </c>
      <c r="W343" s="80" t="str">
        <f t="shared" si="16"/>
        <v>61 a 90 dias</v>
      </c>
      <c r="X343" s="81" t="str">
        <f t="shared" si="17"/>
        <v>22021</v>
      </c>
    </row>
    <row r="344" spans="1:24" x14ac:dyDescent="0.25">
      <c r="A344" s="57">
        <v>44316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v>-54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15"/>
        <v>92020</v>
      </c>
      <c r="W344" s="80" t="str">
        <f t="shared" si="16"/>
        <v>31 a 60 dias</v>
      </c>
      <c r="X344" s="81" t="str">
        <f t="shared" si="17"/>
        <v>42021</v>
      </c>
    </row>
    <row r="345" spans="1:24" x14ac:dyDescent="0.25">
      <c r="A345" s="57">
        <v>44316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v>-235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15"/>
        <v>82020</v>
      </c>
      <c r="W345" s="80" t="str">
        <f t="shared" si="16"/>
        <v>Acima de 120 dias</v>
      </c>
      <c r="X345" s="81" t="str">
        <f t="shared" si="17"/>
        <v>102020</v>
      </c>
    </row>
    <row r="346" spans="1:24" x14ac:dyDescent="0.25">
      <c r="A346" s="57">
        <v>44316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v>-54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15"/>
        <v>72020</v>
      </c>
      <c r="W346" s="80" t="str">
        <f t="shared" si="16"/>
        <v>31 a 60 dias</v>
      </c>
      <c r="X346" s="81" t="str">
        <f t="shared" si="17"/>
        <v>42021</v>
      </c>
    </row>
    <row r="347" spans="1:24" x14ac:dyDescent="0.25">
      <c r="A347" s="57">
        <v>44316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v>-235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15"/>
        <v>72020</v>
      </c>
      <c r="W347" s="80" t="str">
        <f t="shared" si="16"/>
        <v>Acima de 120 dias</v>
      </c>
      <c r="X347" s="81" t="str">
        <f t="shared" si="17"/>
        <v>102020</v>
      </c>
    </row>
    <row r="348" spans="1:24" x14ac:dyDescent="0.25">
      <c r="A348" s="57">
        <v>44316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v>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15"/>
        <v>82020</v>
      </c>
      <c r="W348" s="80" t="str">
        <f t="shared" si="16"/>
        <v>1 a 30 dias</v>
      </c>
      <c r="X348" s="81" t="str">
        <f t="shared" si="17"/>
        <v>52021</v>
      </c>
    </row>
    <row r="349" spans="1:24" x14ac:dyDescent="0.25">
      <c r="A349" s="57">
        <v>44316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v>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15"/>
        <v>72020</v>
      </c>
      <c r="W349" s="80" t="str">
        <f t="shared" si="16"/>
        <v>1 a 30 dias</v>
      </c>
      <c r="X349" s="81" t="str">
        <f t="shared" si="17"/>
        <v>52021</v>
      </c>
    </row>
    <row r="350" spans="1:24" x14ac:dyDescent="0.25">
      <c r="A350" s="57">
        <v>44316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v>-54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15"/>
        <v>92020</v>
      </c>
      <c r="W350" s="80" t="str">
        <f t="shared" si="16"/>
        <v>31 a 60 dias</v>
      </c>
      <c r="X350" s="81" t="str">
        <f t="shared" si="17"/>
        <v>32021</v>
      </c>
    </row>
    <row r="351" spans="1:24" x14ac:dyDescent="0.25">
      <c r="A351" s="57">
        <v>44316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v>-235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15"/>
        <v>72020</v>
      </c>
      <c r="W351" s="80" t="str">
        <f t="shared" si="16"/>
        <v>Acima de 120 dias</v>
      </c>
      <c r="X351" s="81" t="str">
        <f t="shared" si="17"/>
        <v>92020</v>
      </c>
    </row>
    <row r="352" spans="1:24" x14ac:dyDescent="0.25">
      <c r="A352" s="57">
        <v>44316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v>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15"/>
        <v>72020</v>
      </c>
      <c r="W352" s="80" t="str">
        <f t="shared" si="16"/>
        <v>1 a 30 dias</v>
      </c>
      <c r="X352" s="81" t="str">
        <f t="shared" si="17"/>
        <v>52021</v>
      </c>
    </row>
    <row r="353" spans="1:24" x14ac:dyDescent="0.25">
      <c r="A353" s="57">
        <v>44316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v>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15"/>
        <v>102020</v>
      </c>
      <c r="W353" s="80" t="str">
        <f t="shared" si="16"/>
        <v>1 a 30 dias</v>
      </c>
      <c r="X353" s="81" t="str">
        <f t="shared" si="17"/>
        <v>52021</v>
      </c>
    </row>
    <row r="354" spans="1:24" x14ac:dyDescent="0.25">
      <c r="A354" s="57">
        <v>44316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v>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15"/>
        <v>102020</v>
      </c>
      <c r="W354" s="80" t="str">
        <f t="shared" si="16"/>
        <v>1 a 30 dias</v>
      </c>
      <c r="X354" s="81" t="str">
        <f t="shared" si="17"/>
        <v>52021</v>
      </c>
    </row>
    <row r="355" spans="1:24" x14ac:dyDescent="0.25">
      <c r="A355" s="57">
        <v>44316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v>-54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15"/>
        <v>102020</v>
      </c>
      <c r="W355" s="80" t="str">
        <f t="shared" si="16"/>
        <v>31 a 60 dias</v>
      </c>
      <c r="X355" s="81" t="str">
        <f t="shared" si="17"/>
        <v>42021</v>
      </c>
    </row>
    <row r="356" spans="1:24" x14ac:dyDescent="0.25">
      <c r="A356" s="57">
        <v>44316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v>0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15"/>
        <v>52020</v>
      </c>
      <c r="W356" s="80" t="str">
        <f t="shared" si="16"/>
        <v>1 a 30 dias</v>
      </c>
      <c r="X356" s="81" t="str">
        <f t="shared" si="17"/>
        <v>52021</v>
      </c>
    </row>
    <row r="357" spans="1:24" x14ac:dyDescent="0.25">
      <c r="A357" s="57">
        <v>44316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v>-23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15"/>
        <v>82020</v>
      </c>
      <c r="W357" s="80" t="str">
        <f t="shared" si="16"/>
        <v>1 a 30 dias</v>
      </c>
      <c r="X357" s="81" t="str">
        <f t="shared" si="17"/>
        <v>42021</v>
      </c>
    </row>
    <row r="358" spans="1:24" x14ac:dyDescent="0.25">
      <c r="A358" s="57">
        <v>44316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v>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15"/>
        <v>82020</v>
      </c>
      <c r="W358" s="80" t="str">
        <f t="shared" si="16"/>
        <v>1 a 30 dias</v>
      </c>
      <c r="X358" s="81" t="str">
        <f t="shared" si="17"/>
        <v>52021</v>
      </c>
    </row>
    <row r="359" spans="1:24" x14ac:dyDescent="0.25">
      <c r="A359" s="57">
        <v>44316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v>-174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15"/>
        <v>92020</v>
      </c>
      <c r="W359" s="80" t="str">
        <f t="shared" si="16"/>
        <v>Acima de 120 dias</v>
      </c>
      <c r="X359" s="81" t="str">
        <f t="shared" si="17"/>
        <v>112020</v>
      </c>
    </row>
    <row r="360" spans="1:24" x14ac:dyDescent="0.25">
      <c r="A360" s="57">
        <v>44316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v>-144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15"/>
        <v>82020</v>
      </c>
      <c r="W360" s="80" t="str">
        <f t="shared" si="16"/>
        <v>Acima de 120 dias</v>
      </c>
      <c r="X360" s="81" t="str">
        <f t="shared" si="17"/>
        <v>122020</v>
      </c>
    </row>
    <row r="361" spans="1:24" x14ac:dyDescent="0.25">
      <c r="A361" s="57">
        <v>44316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v>-82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15"/>
        <v>92020</v>
      </c>
      <c r="W361" s="80" t="str">
        <f t="shared" si="16"/>
        <v>61 a 90 dias</v>
      </c>
      <c r="X361" s="81" t="str">
        <f t="shared" si="17"/>
        <v>32021</v>
      </c>
    </row>
    <row r="362" spans="1:24" x14ac:dyDescent="0.25">
      <c r="A362" s="57">
        <v>44316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v>-297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15"/>
        <v>32020</v>
      </c>
      <c r="W362" s="80" t="str">
        <f t="shared" si="16"/>
        <v>Acima de 120 dias</v>
      </c>
      <c r="X362" s="81" t="str">
        <f t="shared" si="17"/>
        <v>82020</v>
      </c>
    </row>
    <row r="363" spans="1:24" x14ac:dyDescent="0.25">
      <c r="A363" s="57">
        <v>44316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v>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15"/>
        <v>32020</v>
      </c>
      <c r="W363" s="80" t="str">
        <f t="shared" si="16"/>
        <v>1 a 30 dias</v>
      </c>
      <c r="X363" s="81" t="str">
        <f t="shared" si="17"/>
        <v>52021</v>
      </c>
    </row>
    <row r="364" spans="1:24" x14ac:dyDescent="0.25">
      <c r="A364" s="57">
        <v>44316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v>-266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15"/>
        <v>42020</v>
      </c>
      <c r="W364" s="80" t="str">
        <f t="shared" si="16"/>
        <v>Acima de 120 dias</v>
      </c>
      <c r="X364" s="81" t="str">
        <f t="shared" si="17"/>
        <v>82020</v>
      </c>
    </row>
    <row r="365" spans="1:24" x14ac:dyDescent="0.25">
      <c r="A365" s="57">
        <v>44316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v>-82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15"/>
        <v>42020</v>
      </c>
      <c r="W365" s="80" t="str">
        <f t="shared" si="16"/>
        <v>61 a 90 dias</v>
      </c>
      <c r="X365" s="81" t="str">
        <f t="shared" si="17"/>
        <v>22021</v>
      </c>
    </row>
    <row r="366" spans="1:24" x14ac:dyDescent="0.25">
      <c r="A366" s="57">
        <v>44316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v>-205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15"/>
        <v>52020</v>
      </c>
      <c r="W366" s="80" t="str">
        <f t="shared" si="16"/>
        <v>Acima de 120 dias</v>
      </c>
      <c r="X366" s="81" t="str">
        <f t="shared" si="17"/>
        <v>102020</v>
      </c>
    </row>
    <row r="367" spans="1:24" x14ac:dyDescent="0.25">
      <c r="A367" s="57">
        <v>44316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v>-235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15"/>
        <v>52020</v>
      </c>
      <c r="W367" s="80" t="str">
        <f t="shared" si="16"/>
        <v>Acima de 120 dias</v>
      </c>
      <c r="X367" s="81" t="str">
        <f t="shared" si="17"/>
        <v>102020</v>
      </c>
    </row>
    <row r="368" spans="1:24" x14ac:dyDescent="0.25">
      <c r="A368" s="57">
        <v>44316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v>-54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15"/>
        <v>102020</v>
      </c>
      <c r="W368" s="80" t="str">
        <f t="shared" si="16"/>
        <v>31 a 60 dias</v>
      </c>
      <c r="X368" s="81" t="str">
        <f t="shared" si="17"/>
        <v>42021</v>
      </c>
    </row>
    <row r="369" spans="1:24" x14ac:dyDescent="0.25">
      <c r="A369" s="57">
        <v>44316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v>-144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15"/>
        <v>82020</v>
      </c>
      <c r="W369" s="80" t="str">
        <f t="shared" si="16"/>
        <v>Acima de 120 dias</v>
      </c>
      <c r="X369" s="81" t="str">
        <f t="shared" si="17"/>
        <v>122020</v>
      </c>
    </row>
    <row r="370" spans="1:24" x14ac:dyDescent="0.25">
      <c r="A370" s="57">
        <v>44316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v>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15"/>
        <v>82020</v>
      </c>
      <c r="W370" s="80" t="str">
        <f t="shared" si="16"/>
        <v>1 a 30 dias</v>
      </c>
      <c r="X370" s="81" t="str">
        <f t="shared" si="17"/>
        <v>52021</v>
      </c>
    </row>
    <row r="371" spans="1:24" x14ac:dyDescent="0.25">
      <c r="A371" s="57">
        <v>44316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v>-113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15"/>
        <v>92020</v>
      </c>
      <c r="W371" s="80" t="str">
        <f t="shared" si="16"/>
        <v>91 a 120 dias</v>
      </c>
      <c r="X371" s="81" t="str">
        <f t="shared" si="17"/>
        <v>12021</v>
      </c>
    </row>
    <row r="372" spans="1:24" x14ac:dyDescent="0.25">
      <c r="A372" s="57">
        <v>44316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v>-82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15"/>
        <v>82020</v>
      </c>
      <c r="W372" s="80" t="str">
        <f t="shared" si="16"/>
        <v>61 a 90 dias</v>
      </c>
      <c r="X372" s="81" t="str">
        <f t="shared" si="17"/>
        <v>22021</v>
      </c>
    </row>
    <row r="373" spans="1:24" x14ac:dyDescent="0.25">
      <c r="A373" s="57">
        <v>44316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v>-205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15"/>
        <v>82020</v>
      </c>
      <c r="W373" s="80" t="str">
        <f t="shared" si="16"/>
        <v>Acima de 120 dias</v>
      </c>
      <c r="X373" s="81" t="str">
        <f t="shared" si="17"/>
        <v>102020</v>
      </c>
    </row>
    <row r="374" spans="1:24" x14ac:dyDescent="0.25">
      <c r="A374" s="57">
        <v>44316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v>-113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15"/>
        <v>102020</v>
      </c>
      <c r="W374" s="80" t="str">
        <f t="shared" si="16"/>
        <v>91 a 120 dias</v>
      </c>
      <c r="X374" s="81" t="str">
        <f t="shared" si="17"/>
        <v>12021</v>
      </c>
    </row>
    <row r="375" spans="1:24" x14ac:dyDescent="0.25">
      <c r="A375" s="57">
        <v>44316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v>-23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15"/>
        <v>42020</v>
      </c>
      <c r="W375" s="80" t="str">
        <f t="shared" si="16"/>
        <v>1 a 30 dias</v>
      </c>
      <c r="X375" s="81" t="str">
        <f t="shared" si="17"/>
        <v>42021</v>
      </c>
    </row>
    <row r="376" spans="1:24" x14ac:dyDescent="0.25">
      <c r="A376" s="57">
        <v>44316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v>-113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15"/>
        <v>92020</v>
      </c>
      <c r="W376" s="80" t="str">
        <f t="shared" si="16"/>
        <v>91 a 120 dias</v>
      </c>
      <c r="X376" s="81" t="str">
        <f t="shared" si="17"/>
        <v>12021</v>
      </c>
    </row>
    <row r="377" spans="1:24" x14ac:dyDescent="0.25">
      <c r="A377" s="57">
        <v>44316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v>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15"/>
        <v>52020</v>
      </c>
      <c r="W377" s="80" t="str">
        <f t="shared" si="16"/>
        <v>1 a 30 dias</v>
      </c>
      <c r="X377" s="81" t="str">
        <f t="shared" si="17"/>
        <v>52021</v>
      </c>
    </row>
    <row r="378" spans="1:24" x14ac:dyDescent="0.25">
      <c r="A378" s="57">
        <v>44316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v>-144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15"/>
        <v>82020</v>
      </c>
      <c r="W378" s="80" t="str">
        <f t="shared" si="16"/>
        <v>Acima de 120 dias</v>
      </c>
      <c r="X378" s="81" t="str">
        <f t="shared" si="17"/>
        <v>122020</v>
      </c>
    </row>
    <row r="379" spans="1:24" x14ac:dyDescent="0.25">
      <c r="A379" s="57">
        <v>44316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v>-266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15"/>
        <v>72020</v>
      </c>
      <c r="W379" s="80" t="str">
        <f t="shared" si="16"/>
        <v>Acima de 120 dias</v>
      </c>
      <c r="X379" s="81" t="str">
        <f t="shared" si="17"/>
        <v>92020</v>
      </c>
    </row>
    <row r="380" spans="1:24" x14ac:dyDescent="0.25">
      <c r="A380" s="57">
        <v>44316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v>-23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15"/>
        <v>72020</v>
      </c>
      <c r="W380" s="80" t="str">
        <f t="shared" si="16"/>
        <v>1 a 30 dias</v>
      </c>
      <c r="X380" s="81" t="str">
        <f t="shared" si="17"/>
        <v>42021</v>
      </c>
    </row>
    <row r="381" spans="1:24" x14ac:dyDescent="0.25">
      <c r="A381" s="57">
        <v>44316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v>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15"/>
        <v>82020</v>
      </c>
      <c r="W381" s="80" t="str">
        <f t="shared" si="16"/>
        <v>1 a 30 dias</v>
      </c>
      <c r="X381" s="81" t="str">
        <f t="shared" si="17"/>
        <v>52021</v>
      </c>
    </row>
    <row r="382" spans="1:24" x14ac:dyDescent="0.25">
      <c r="A382" s="57">
        <v>44316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v>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15"/>
        <v>92020</v>
      </c>
      <c r="W382" s="80" t="str">
        <f t="shared" si="16"/>
        <v>1 a 30 dias</v>
      </c>
      <c r="X382" s="81" t="str">
        <f t="shared" si="17"/>
        <v>52021</v>
      </c>
    </row>
    <row r="383" spans="1:24" x14ac:dyDescent="0.25">
      <c r="A383" s="57">
        <v>44316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v>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15"/>
        <v>32020</v>
      </c>
      <c r="W383" s="80" t="str">
        <f t="shared" si="16"/>
        <v>1 a 30 dias</v>
      </c>
      <c r="X383" s="81" t="str">
        <f t="shared" si="17"/>
        <v>52021</v>
      </c>
    </row>
    <row r="384" spans="1:24" x14ac:dyDescent="0.25">
      <c r="A384" s="57">
        <v>44316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v>-54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15"/>
        <v>32020</v>
      </c>
      <c r="W384" s="80" t="str">
        <f t="shared" si="16"/>
        <v>31 a 60 dias</v>
      </c>
      <c r="X384" s="81" t="str">
        <f t="shared" si="17"/>
        <v>42021</v>
      </c>
    </row>
    <row r="385" spans="1:24" x14ac:dyDescent="0.25">
      <c r="A385" s="57">
        <v>44316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v>-205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15"/>
        <v>52020</v>
      </c>
      <c r="W385" s="80" t="str">
        <f t="shared" si="16"/>
        <v>Acima de 120 dias</v>
      </c>
      <c r="X385" s="81" t="str">
        <f t="shared" si="17"/>
        <v>102020</v>
      </c>
    </row>
    <row r="386" spans="1:24" x14ac:dyDescent="0.25">
      <c r="A386" s="57">
        <v>44316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v>-82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18">MONTH(D386)&amp;YEAR(D386)</f>
        <v>52020</v>
      </c>
      <c r="W386" s="80" t="str">
        <f t="shared" ref="W386:W449" si="19">_xlfn.IFS(G386&lt;-120,"Acima de 120 dias",G386&lt;=-90,"91 a 120 dias",G386&lt;=-61,"61 a 90 dias",G386&lt;=-31,"31 a 60 dias",G386&gt;=-30,"1 a 30 dias")</f>
        <v>61 a 90 dias</v>
      </c>
      <c r="X386" s="81" t="str">
        <f t="shared" si="17"/>
        <v>22021</v>
      </c>
    </row>
    <row r="387" spans="1:24" x14ac:dyDescent="0.25">
      <c r="A387" s="57">
        <v>44316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v>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18"/>
        <v>82020</v>
      </c>
      <c r="W387" s="80" t="str">
        <f t="shared" si="19"/>
        <v>1 a 30 dias</v>
      </c>
      <c r="X387" s="81" t="str">
        <f t="shared" ref="X387:X450" si="20">MONTH(U387)&amp;YEAR(U387)</f>
        <v>52021</v>
      </c>
    </row>
    <row r="388" spans="1:24" x14ac:dyDescent="0.25">
      <c r="A388" s="57">
        <v>44316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v>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18"/>
        <v>82020</v>
      </c>
      <c r="W388" s="80" t="str">
        <f t="shared" si="19"/>
        <v>1 a 30 dias</v>
      </c>
      <c r="X388" s="81" t="str">
        <f t="shared" si="20"/>
        <v>52021</v>
      </c>
    </row>
    <row r="389" spans="1:24" x14ac:dyDescent="0.25">
      <c r="A389" s="57">
        <v>44316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v>-174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18"/>
        <v>72020</v>
      </c>
      <c r="W389" s="80" t="str">
        <f t="shared" si="19"/>
        <v>Acima de 120 dias</v>
      </c>
      <c r="X389" s="81" t="str">
        <f t="shared" si="20"/>
        <v>112020</v>
      </c>
    </row>
    <row r="390" spans="1:24" x14ac:dyDescent="0.25">
      <c r="A390" s="57">
        <v>44316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v>-266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18"/>
        <v>72020</v>
      </c>
      <c r="W390" s="80" t="str">
        <f t="shared" si="19"/>
        <v>Acima de 120 dias</v>
      </c>
      <c r="X390" s="81" t="str">
        <f t="shared" si="20"/>
        <v>92020</v>
      </c>
    </row>
    <row r="391" spans="1:24" x14ac:dyDescent="0.25">
      <c r="A391" s="57">
        <v>44316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v>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18"/>
        <v>72020</v>
      </c>
      <c r="W391" s="80" t="str">
        <f t="shared" si="19"/>
        <v>1 a 30 dias</v>
      </c>
      <c r="X391" s="81" t="str">
        <f t="shared" si="20"/>
        <v>52021</v>
      </c>
    </row>
    <row r="392" spans="1:24" x14ac:dyDescent="0.25">
      <c r="A392" s="57">
        <v>44316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v>-54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18"/>
        <v>72020</v>
      </c>
      <c r="W392" s="80" t="str">
        <f t="shared" si="19"/>
        <v>31 a 60 dias</v>
      </c>
      <c r="X392" s="81" t="str">
        <f t="shared" si="20"/>
        <v>42021</v>
      </c>
    </row>
    <row r="393" spans="1:24" x14ac:dyDescent="0.25">
      <c r="A393" s="57">
        <v>44316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v>-54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18"/>
        <v>72020</v>
      </c>
      <c r="W393" s="80" t="str">
        <f t="shared" si="19"/>
        <v>31 a 60 dias</v>
      </c>
      <c r="X393" s="81" t="str">
        <f t="shared" si="20"/>
        <v>42021</v>
      </c>
    </row>
    <row r="394" spans="1:24" x14ac:dyDescent="0.25">
      <c r="A394" s="57">
        <v>44316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v>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18"/>
        <v>72020</v>
      </c>
      <c r="W394" s="80" t="str">
        <f t="shared" si="19"/>
        <v>1 a 30 dias</v>
      </c>
      <c r="X394" s="81" t="str">
        <f t="shared" si="20"/>
        <v>52021</v>
      </c>
    </row>
    <row r="395" spans="1:24" x14ac:dyDescent="0.25">
      <c r="A395" s="57">
        <v>44316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v>-205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18"/>
        <v>82020</v>
      </c>
      <c r="W395" s="80" t="str">
        <f t="shared" si="19"/>
        <v>Acima de 120 dias</v>
      </c>
      <c r="X395" s="81" t="str">
        <f t="shared" si="20"/>
        <v>102020</v>
      </c>
    </row>
    <row r="396" spans="1:24" x14ac:dyDescent="0.25">
      <c r="A396" s="57">
        <v>44316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v>-144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18"/>
        <v>82020</v>
      </c>
      <c r="W396" s="80" t="str">
        <f t="shared" si="19"/>
        <v>Acima de 120 dias</v>
      </c>
      <c r="X396" s="81" t="str">
        <f t="shared" si="20"/>
        <v>12021</v>
      </c>
    </row>
    <row r="397" spans="1:24" x14ac:dyDescent="0.25">
      <c r="A397" s="57">
        <v>44316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v>-144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18"/>
        <v>82020</v>
      </c>
      <c r="W397" s="80" t="str">
        <f t="shared" si="19"/>
        <v>Acima de 120 dias</v>
      </c>
      <c r="X397" s="81" t="str">
        <f t="shared" si="20"/>
        <v>22021</v>
      </c>
    </row>
    <row r="398" spans="1:24" x14ac:dyDescent="0.25">
      <c r="A398" s="57">
        <v>44316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v>-144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18"/>
        <v>62020</v>
      </c>
      <c r="W398" s="80" t="str">
        <f t="shared" si="19"/>
        <v>Acima de 120 dias</v>
      </c>
      <c r="X398" s="81" t="str">
        <f t="shared" si="20"/>
        <v>12021</v>
      </c>
    </row>
    <row r="399" spans="1:24" x14ac:dyDescent="0.25">
      <c r="A399" s="57">
        <v>44316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v>-235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18"/>
        <v>82020</v>
      </c>
      <c r="W399" s="80" t="str">
        <f t="shared" si="19"/>
        <v>Acima de 120 dias</v>
      </c>
      <c r="X399" s="81" t="str">
        <f t="shared" si="20"/>
        <v>102020</v>
      </c>
    </row>
    <row r="400" spans="1:24" x14ac:dyDescent="0.25">
      <c r="A400" s="57">
        <v>44316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v>-144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18"/>
        <v>82020</v>
      </c>
      <c r="W400" s="80" t="str">
        <f t="shared" si="19"/>
        <v>Acima de 120 dias</v>
      </c>
      <c r="X400" s="81" t="str">
        <f t="shared" si="20"/>
        <v>12021</v>
      </c>
    </row>
    <row r="401" spans="1:24" x14ac:dyDescent="0.25">
      <c r="A401" s="57">
        <v>44316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v>-205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18"/>
        <v>82020</v>
      </c>
      <c r="W401" s="80" t="str">
        <f t="shared" si="19"/>
        <v>Acima de 120 dias</v>
      </c>
      <c r="X401" s="81" t="str">
        <f t="shared" si="20"/>
        <v>102020</v>
      </c>
    </row>
    <row r="402" spans="1:24" x14ac:dyDescent="0.25">
      <c r="A402" s="57">
        <v>44316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v>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18"/>
        <v>92020</v>
      </c>
      <c r="W402" s="80" t="str">
        <f t="shared" si="19"/>
        <v>1 a 30 dias</v>
      </c>
      <c r="X402" s="81" t="str">
        <f t="shared" si="20"/>
        <v>52021</v>
      </c>
    </row>
    <row r="403" spans="1:24" x14ac:dyDescent="0.25">
      <c r="A403" s="57">
        <v>44316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v>-144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18"/>
        <v>92020</v>
      </c>
      <c r="W403" s="80" t="str">
        <f t="shared" si="19"/>
        <v>Acima de 120 dias</v>
      </c>
      <c r="X403" s="81" t="str">
        <f t="shared" si="20"/>
        <v>12021</v>
      </c>
    </row>
    <row r="404" spans="1:24" x14ac:dyDescent="0.25">
      <c r="A404" s="57">
        <v>44316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v>0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18"/>
        <v>92020</v>
      </c>
      <c r="W404" s="80" t="str">
        <f t="shared" si="19"/>
        <v>1 a 30 dias</v>
      </c>
      <c r="X404" s="81" t="str">
        <f t="shared" si="20"/>
        <v>52021</v>
      </c>
    </row>
    <row r="405" spans="1:24" x14ac:dyDescent="0.25">
      <c r="A405" s="57">
        <v>44316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v>-113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18"/>
        <v>32020</v>
      </c>
      <c r="W405" s="80" t="str">
        <f t="shared" si="19"/>
        <v>91 a 120 dias</v>
      </c>
      <c r="X405" s="81" t="str">
        <f t="shared" si="20"/>
        <v>12021</v>
      </c>
    </row>
    <row r="406" spans="1:24" x14ac:dyDescent="0.25">
      <c r="A406" s="57">
        <v>44316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v>-174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18"/>
        <v>32020</v>
      </c>
      <c r="W406" s="80" t="str">
        <f t="shared" si="19"/>
        <v>Acima de 120 dias</v>
      </c>
      <c r="X406" s="81" t="str">
        <f t="shared" si="20"/>
        <v>112020</v>
      </c>
    </row>
    <row r="407" spans="1:24" x14ac:dyDescent="0.25">
      <c r="A407" s="57">
        <v>44316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v>-174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18"/>
        <v>52020</v>
      </c>
      <c r="W407" s="80" t="str">
        <f t="shared" si="19"/>
        <v>Acima de 120 dias</v>
      </c>
      <c r="X407" s="81" t="str">
        <f t="shared" si="20"/>
        <v>112020</v>
      </c>
    </row>
    <row r="408" spans="1:24" x14ac:dyDescent="0.25">
      <c r="A408" s="57">
        <v>44316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v>-82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18"/>
        <v>62020</v>
      </c>
      <c r="W408" s="80" t="str">
        <f t="shared" si="19"/>
        <v>61 a 90 dias</v>
      </c>
      <c r="X408" s="81" t="str">
        <f t="shared" si="20"/>
        <v>22021</v>
      </c>
    </row>
    <row r="409" spans="1:24" x14ac:dyDescent="0.25">
      <c r="A409" s="57">
        <v>44316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v>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18"/>
        <v>52020</v>
      </c>
      <c r="W409" s="80" t="str">
        <f t="shared" si="19"/>
        <v>1 a 30 dias</v>
      </c>
      <c r="X409" s="81" t="str">
        <f t="shared" si="20"/>
        <v>52021</v>
      </c>
    </row>
    <row r="410" spans="1:24" x14ac:dyDescent="0.25">
      <c r="A410" s="57">
        <v>44316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v>-54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18"/>
        <v>72020</v>
      </c>
      <c r="W410" s="80" t="str">
        <f t="shared" si="19"/>
        <v>31 a 60 dias</v>
      </c>
      <c r="X410" s="81" t="str">
        <f t="shared" si="20"/>
        <v>42021</v>
      </c>
    </row>
    <row r="411" spans="1:24" x14ac:dyDescent="0.25">
      <c r="A411" s="57">
        <v>44316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v>-82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18"/>
        <v>72020</v>
      </c>
      <c r="W411" s="80" t="str">
        <f t="shared" si="19"/>
        <v>61 a 90 dias</v>
      </c>
      <c r="X411" s="81" t="str">
        <f t="shared" si="20"/>
        <v>32021</v>
      </c>
    </row>
    <row r="412" spans="1:24" x14ac:dyDescent="0.25">
      <c r="A412" s="57">
        <v>44316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v>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18"/>
        <v>82020</v>
      </c>
      <c r="W412" s="80" t="str">
        <f t="shared" si="19"/>
        <v>1 a 30 dias</v>
      </c>
      <c r="X412" s="81" t="str">
        <f t="shared" si="20"/>
        <v>52021</v>
      </c>
    </row>
    <row r="413" spans="1:24" x14ac:dyDescent="0.25">
      <c r="A413" s="57">
        <v>44316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v>-82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18"/>
        <v>82020</v>
      </c>
      <c r="W413" s="80" t="str">
        <f t="shared" si="19"/>
        <v>61 a 90 dias</v>
      </c>
      <c r="X413" s="81" t="str">
        <f t="shared" si="20"/>
        <v>22021</v>
      </c>
    </row>
    <row r="414" spans="1:24" x14ac:dyDescent="0.25">
      <c r="A414" s="57">
        <v>44316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v>-144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18"/>
        <v>92020</v>
      </c>
      <c r="W414" s="80" t="str">
        <f t="shared" si="19"/>
        <v>Acima de 120 dias</v>
      </c>
      <c r="X414" s="81" t="str">
        <f t="shared" si="20"/>
        <v>122020</v>
      </c>
    </row>
    <row r="415" spans="1:24" x14ac:dyDescent="0.25">
      <c r="A415" s="57">
        <v>44316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v>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18"/>
        <v>102020</v>
      </c>
      <c r="W415" s="80" t="str">
        <f t="shared" si="19"/>
        <v>1 a 30 dias</v>
      </c>
      <c r="X415" s="81" t="str">
        <f t="shared" si="20"/>
        <v>52021</v>
      </c>
    </row>
    <row r="416" spans="1:24" x14ac:dyDescent="0.25">
      <c r="A416" s="57">
        <v>44316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v>-82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18"/>
        <v>92020</v>
      </c>
      <c r="W416" s="80" t="str">
        <f t="shared" si="19"/>
        <v>61 a 90 dias</v>
      </c>
      <c r="X416" s="81" t="str">
        <f t="shared" si="20"/>
        <v>22021</v>
      </c>
    </row>
    <row r="417" spans="1:24" x14ac:dyDescent="0.25">
      <c r="A417" s="57">
        <v>44316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v>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18"/>
        <v>82020</v>
      </c>
      <c r="W417" s="80" t="str">
        <f t="shared" si="19"/>
        <v>1 a 30 dias</v>
      </c>
      <c r="X417" s="81" t="str">
        <f t="shared" si="20"/>
        <v>52021</v>
      </c>
    </row>
    <row r="418" spans="1:24" x14ac:dyDescent="0.25">
      <c r="A418" s="57">
        <v>44316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v>-144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18"/>
        <v>92020</v>
      </c>
      <c r="W418" s="80" t="str">
        <f t="shared" si="19"/>
        <v>Acima de 120 dias</v>
      </c>
      <c r="X418" s="81" t="str">
        <f t="shared" si="20"/>
        <v>12021</v>
      </c>
    </row>
    <row r="419" spans="1:24" x14ac:dyDescent="0.25">
      <c r="A419" s="57">
        <v>44316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v>-266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18"/>
        <v>32020</v>
      </c>
      <c r="W419" s="80" t="str">
        <f t="shared" si="19"/>
        <v>Acima de 120 dias</v>
      </c>
      <c r="X419" s="81" t="str">
        <f t="shared" si="20"/>
        <v>82020</v>
      </c>
    </row>
    <row r="420" spans="1:24" x14ac:dyDescent="0.25">
      <c r="A420" s="57">
        <v>44316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v>-235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18"/>
        <v>62020</v>
      </c>
      <c r="W420" s="80" t="str">
        <f t="shared" si="19"/>
        <v>Acima de 120 dias</v>
      </c>
      <c r="X420" s="81" t="str">
        <f t="shared" si="20"/>
        <v>92020</v>
      </c>
    </row>
    <row r="421" spans="1:24" x14ac:dyDescent="0.25">
      <c r="A421" s="57">
        <v>44316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v>-235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18"/>
        <v>62020</v>
      </c>
      <c r="W421" s="80" t="str">
        <f t="shared" si="19"/>
        <v>Acima de 120 dias</v>
      </c>
      <c r="X421" s="81" t="str">
        <f t="shared" si="20"/>
        <v>92020</v>
      </c>
    </row>
    <row r="422" spans="1:24" x14ac:dyDescent="0.25">
      <c r="A422" s="57">
        <v>44316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v>-82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18"/>
        <v>52020</v>
      </c>
      <c r="W422" s="80" t="str">
        <f t="shared" si="19"/>
        <v>61 a 90 dias</v>
      </c>
      <c r="X422" s="81" t="str">
        <f t="shared" si="20"/>
        <v>32021</v>
      </c>
    </row>
    <row r="423" spans="1:24" x14ac:dyDescent="0.25">
      <c r="A423" s="57">
        <v>44316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v>-266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18"/>
        <v>62020</v>
      </c>
      <c r="W423" s="80" t="str">
        <f t="shared" si="19"/>
        <v>Acima de 120 dias</v>
      </c>
      <c r="X423" s="81" t="str">
        <f t="shared" si="20"/>
        <v>92020</v>
      </c>
    </row>
    <row r="424" spans="1:24" x14ac:dyDescent="0.25">
      <c r="A424" s="57">
        <v>44316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v>-82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18"/>
        <v>82020</v>
      </c>
      <c r="W424" s="80" t="str">
        <f t="shared" si="19"/>
        <v>61 a 90 dias</v>
      </c>
      <c r="X424" s="81" t="str">
        <f t="shared" si="20"/>
        <v>22021</v>
      </c>
    </row>
    <row r="425" spans="1:24" x14ac:dyDescent="0.25">
      <c r="A425" s="57">
        <v>44316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v>-297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18"/>
        <v>42020</v>
      </c>
      <c r="W425" s="80" t="str">
        <f t="shared" si="19"/>
        <v>Acima de 120 dias</v>
      </c>
      <c r="X425" s="81" t="str">
        <f t="shared" si="20"/>
        <v>82020</v>
      </c>
    </row>
    <row r="426" spans="1:24" x14ac:dyDescent="0.25">
      <c r="A426" s="57">
        <v>44316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v>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18"/>
        <v>52020</v>
      </c>
      <c r="W426" s="80" t="str">
        <f t="shared" si="19"/>
        <v>1 a 30 dias</v>
      </c>
      <c r="X426" s="81" t="str">
        <f t="shared" si="20"/>
        <v>52021</v>
      </c>
    </row>
    <row r="427" spans="1:24" x14ac:dyDescent="0.25">
      <c r="A427" s="57">
        <v>44316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v>-144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18"/>
        <v>72020</v>
      </c>
      <c r="W427" s="80" t="str">
        <f t="shared" si="19"/>
        <v>Acima de 120 dias</v>
      </c>
      <c r="X427" s="81" t="str">
        <f t="shared" si="20"/>
        <v>122020</v>
      </c>
    </row>
    <row r="428" spans="1:24" x14ac:dyDescent="0.25">
      <c r="A428" s="57">
        <v>44316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v>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18"/>
        <v>82020</v>
      </c>
      <c r="W428" s="80" t="str">
        <f t="shared" si="19"/>
        <v>1 a 30 dias</v>
      </c>
      <c r="X428" s="81" t="str">
        <f t="shared" si="20"/>
        <v>52021</v>
      </c>
    </row>
    <row r="429" spans="1:24" x14ac:dyDescent="0.25">
      <c r="A429" s="57">
        <v>44316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v>-54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18"/>
        <v>72020</v>
      </c>
      <c r="W429" s="80" t="str">
        <f t="shared" si="19"/>
        <v>31 a 60 dias</v>
      </c>
      <c r="X429" s="81" t="str">
        <f t="shared" si="20"/>
        <v>42021</v>
      </c>
    </row>
    <row r="430" spans="1:24" x14ac:dyDescent="0.25">
      <c r="A430" s="57">
        <v>44316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v>-205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18"/>
        <v>72020</v>
      </c>
      <c r="W430" s="80" t="str">
        <f t="shared" si="19"/>
        <v>Acima de 120 dias</v>
      </c>
      <c r="X430" s="81" t="str">
        <f t="shared" si="20"/>
        <v>112020</v>
      </c>
    </row>
    <row r="431" spans="1:24" x14ac:dyDescent="0.25">
      <c r="A431" s="57">
        <v>44316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v>-23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18"/>
        <v>92020</v>
      </c>
      <c r="W431" s="80" t="str">
        <f t="shared" si="19"/>
        <v>1 a 30 dias</v>
      </c>
      <c r="X431" s="81" t="str">
        <f t="shared" si="20"/>
        <v>42021</v>
      </c>
    </row>
    <row r="432" spans="1:24" x14ac:dyDescent="0.25">
      <c r="A432" s="57">
        <v>44316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v>-144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18"/>
        <v>102020</v>
      </c>
      <c r="W432" s="80" t="str">
        <f t="shared" si="19"/>
        <v>Acima de 120 dias</v>
      </c>
      <c r="X432" s="81" t="str">
        <f t="shared" si="20"/>
        <v>122020</v>
      </c>
    </row>
    <row r="433" spans="1:24" x14ac:dyDescent="0.25">
      <c r="A433" s="57">
        <v>44316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v>-327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18"/>
        <v>52020</v>
      </c>
      <c r="W433" s="80" t="str">
        <f t="shared" si="19"/>
        <v>Acima de 120 dias</v>
      </c>
      <c r="X433" s="81" t="str">
        <f t="shared" si="20"/>
        <v>22021</v>
      </c>
    </row>
    <row r="434" spans="1:24" x14ac:dyDescent="0.25">
      <c r="A434" s="57">
        <v>44316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v>-327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18"/>
        <v>52020</v>
      </c>
      <c r="W434" s="80" t="str">
        <f t="shared" si="19"/>
        <v>Acima de 120 dias</v>
      </c>
      <c r="X434" s="81" t="str">
        <f t="shared" si="20"/>
        <v>52021</v>
      </c>
    </row>
    <row r="435" spans="1:24" x14ac:dyDescent="0.25">
      <c r="A435" s="57">
        <v>44316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v>-54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18"/>
        <v>52020</v>
      </c>
      <c r="W435" s="80" t="str">
        <f t="shared" si="19"/>
        <v>31 a 60 dias</v>
      </c>
      <c r="X435" s="81" t="str">
        <f t="shared" si="20"/>
        <v>32021</v>
      </c>
    </row>
    <row r="436" spans="1:24" x14ac:dyDescent="0.25">
      <c r="A436" s="57">
        <v>44316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v>-54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18"/>
        <v>72020</v>
      </c>
      <c r="W436" s="80" t="str">
        <f t="shared" si="19"/>
        <v>31 a 60 dias</v>
      </c>
      <c r="X436" s="81" t="str">
        <f t="shared" si="20"/>
        <v>42021</v>
      </c>
    </row>
    <row r="437" spans="1:24" x14ac:dyDescent="0.25">
      <c r="A437" s="57">
        <v>44316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v>-82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18"/>
        <v>82020</v>
      </c>
      <c r="W437" s="80" t="str">
        <f t="shared" si="19"/>
        <v>61 a 90 dias</v>
      </c>
      <c r="X437" s="81" t="str">
        <f t="shared" si="20"/>
        <v>22021</v>
      </c>
    </row>
    <row r="438" spans="1:24" x14ac:dyDescent="0.25">
      <c r="A438" s="57">
        <v>44316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v>-235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18"/>
        <v>82020</v>
      </c>
      <c r="W438" s="80" t="str">
        <f t="shared" si="19"/>
        <v>Acima de 120 dias</v>
      </c>
      <c r="X438" s="81" t="str">
        <f t="shared" si="20"/>
        <v>102020</v>
      </c>
    </row>
    <row r="439" spans="1:24" x14ac:dyDescent="0.25">
      <c r="A439" s="57">
        <v>44316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v>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18"/>
        <v>92020</v>
      </c>
      <c r="W439" s="80" t="str">
        <f t="shared" si="19"/>
        <v>1 a 30 dias</v>
      </c>
      <c r="X439" s="81" t="str">
        <f t="shared" si="20"/>
        <v>52021</v>
      </c>
    </row>
    <row r="440" spans="1:24" x14ac:dyDescent="0.25">
      <c r="A440" s="57">
        <v>44316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v>-54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18"/>
        <v>82020</v>
      </c>
      <c r="W440" s="80" t="str">
        <f t="shared" si="19"/>
        <v>31 a 60 dias</v>
      </c>
      <c r="X440" s="81" t="str">
        <f t="shared" si="20"/>
        <v>42021</v>
      </c>
    </row>
    <row r="441" spans="1:24" x14ac:dyDescent="0.25">
      <c r="A441" s="57">
        <v>44316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v>-54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18"/>
        <v>82020</v>
      </c>
      <c r="W441" s="80" t="str">
        <f t="shared" si="19"/>
        <v>31 a 60 dias</v>
      </c>
      <c r="X441" s="81" t="str">
        <f t="shared" si="20"/>
        <v>42021</v>
      </c>
    </row>
    <row r="442" spans="1:24" x14ac:dyDescent="0.25">
      <c r="A442" s="57">
        <v>44316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v>-82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18"/>
        <v>82020</v>
      </c>
      <c r="W442" s="80" t="str">
        <f t="shared" si="19"/>
        <v>61 a 90 dias</v>
      </c>
      <c r="X442" s="81" t="str">
        <f t="shared" si="20"/>
        <v>22021</v>
      </c>
    </row>
    <row r="443" spans="1:24" x14ac:dyDescent="0.25">
      <c r="A443" s="57">
        <v>44316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v>-266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18"/>
        <v>42020</v>
      </c>
      <c r="W443" s="80" t="str">
        <f t="shared" si="19"/>
        <v>Acima de 120 dias</v>
      </c>
      <c r="X443" s="81" t="str">
        <f t="shared" si="20"/>
        <v>82020</v>
      </c>
    </row>
    <row r="444" spans="1:24" x14ac:dyDescent="0.25">
      <c r="A444" s="57">
        <v>44316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v>-297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18"/>
        <v>52020</v>
      </c>
      <c r="W444" s="80" t="str">
        <f t="shared" si="19"/>
        <v>Acima de 120 dias</v>
      </c>
      <c r="X444" s="81" t="str">
        <f t="shared" si="20"/>
        <v>82020</v>
      </c>
    </row>
    <row r="445" spans="1:24" x14ac:dyDescent="0.25">
      <c r="A445" s="57">
        <v>44316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v>-174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18"/>
        <v>62020</v>
      </c>
      <c r="W445" s="80" t="str">
        <f t="shared" si="19"/>
        <v>Acima de 120 dias</v>
      </c>
      <c r="X445" s="81" t="str">
        <f t="shared" si="20"/>
        <v>112020</v>
      </c>
    </row>
    <row r="446" spans="1:24" x14ac:dyDescent="0.25">
      <c r="A446" s="57">
        <v>44316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v>-23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18"/>
        <v>92020</v>
      </c>
      <c r="W446" s="80" t="str">
        <f t="shared" si="19"/>
        <v>1 a 30 dias</v>
      </c>
      <c r="X446" s="81" t="str">
        <f t="shared" si="20"/>
        <v>42021</v>
      </c>
    </row>
    <row r="447" spans="1:24" x14ac:dyDescent="0.25">
      <c r="A447" s="57">
        <v>44316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v>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18"/>
        <v>42020</v>
      </c>
      <c r="W447" s="80" t="str">
        <f t="shared" si="19"/>
        <v>1 a 30 dias</v>
      </c>
      <c r="X447" s="81" t="str">
        <f t="shared" si="20"/>
        <v>52021</v>
      </c>
    </row>
    <row r="448" spans="1:24" x14ac:dyDescent="0.25">
      <c r="A448" s="57">
        <v>44316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v>-82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18"/>
        <v>72020</v>
      </c>
      <c r="W448" s="80" t="str">
        <f t="shared" si="19"/>
        <v>61 a 90 dias</v>
      </c>
      <c r="X448" s="81" t="str">
        <f t="shared" si="20"/>
        <v>22021</v>
      </c>
    </row>
    <row r="449" spans="1:24" x14ac:dyDescent="0.25">
      <c r="A449" s="57">
        <v>44316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v>-54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18"/>
        <v>52020</v>
      </c>
      <c r="W449" s="80" t="str">
        <f t="shared" si="19"/>
        <v>31 a 60 dias</v>
      </c>
      <c r="X449" s="81" t="str">
        <f t="shared" si="20"/>
        <v>42021</v>
      </c>
    </row>
    <row r="450" spans="1:24" x14ac:dyDescent="0.25">
      <c r="A450" s="57">
        <v>44316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v>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1">MONTH(D450)&amp;YEAR(D450)</f>
        <v>102020</v>
      </c>
      <c r="W450" s="80" t="str">
        <f t="shared" ref="W450:W513" si="22">_xlfn.IFS(G450&lt;-120,"Acima de 120 dias",G450&lt;=-90,"91 a 120 dias",G450&lt;=-61,"61 a 90 dias",G450&lt;=-31,"31 a 60 dias",G450&gt;=-30,"1 a 30 dias")</f>
        <v>1 a 30 dias</v>
      </c>
      <c r="X450" s="81" t="str">
        <f t="shared" si="20"/>
        <v>52021</v>
      </c>
    </row>
    <row r="451" spans="1:24" x14ac:dyDescent="0.25">
      <c r="A451" s="57">
        <v>44316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v>-174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1"/>
        <v>62020</v>
      </c>
      <c r="W451" s="80" t="str">
        <f t="shared" si="22"/>
        <v>Acima de 120 dias</v>
      </c>
      <c r="X451" s="81" t="str">
        <f t="shared" ref="X451:X514" si="23">MONTH(U451)&amp;YEAR(U451)</f>
        <v>112020</v>
      </c>
    </row>
    <row r="452" spans="1:24" x14ac:dyDescent="0.25">
      <c r="A452" s="57">
        <v>44316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v>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1"/>
        <v>102020</v>
      </c>
      <c r="W452" s="80" t="str">
        <f t="shared" si="22"/>
        <v>1 a 30 dias</v>
      </c>
      <c r="X452" s="81" t="str">
        <f t="shared" si="23"/>
        <v>52021</v>
      </c>
    </row>
    <row r="453" spans="1:24" x14ac:dyDescent="0.25">
      <c r="A453" s="57">
        <v>44316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v>-327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1"/>
        <v>52020</v>
      </c>
      <c r="W453" s="80" t="str">
        <f t="shared" si="22"/>
        <v>Acima de 120 dias</v>
      </c>
      <c r="X453" s="81" t="str">
        <f t="shared" si="23"/>
        <v>62020</v>
      </c>
    </row>
    <row r="454" spans="1:24" x14ac:dyDescent="0.25">
      <c r="A454" s="57">
        <v>44316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v>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1"/>
        <v>82020</v>
      </c>
      <c r="W454" s="80" t="str">
        <f t="shared" si="22"/>
        <v>1 a 30 dias</v>
      </c>
      <c r="X454" s="81" t="str">
        <f t="shared" si="23"/>
        <v>52021</v>
      </c>
    </row>
    <row r="455" spans="1:24" x14ac:dyDescent="0.25">
      <c r="A455" s="57">
        <v>44316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v>-144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1"/>
        <v>82020</v>
      </c>
      <c r="W455" s="80" t="str">
        <f t="shared" si="22"/>
        <v>Acima de 120 dias</v>
      </c>
      <c r="X455" s="81" t="str">
        <f t="shared" si="23"/>
        <v>122020</v>
      </c>
    </row>
    <row r="456" spans="1:24" x14ac:dyDescent="0.25">
      <c r="A456" s="57">
        <v>44316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v>-327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1"/>
        <v>42020</v>
      </c>
      <c r="W456" s="80" t="str">
        <f t="shared" si="22"/>
        <v>Acima de 120 dias</v>
      </c>
      <c r="X456" s="81" t="str">
        <f t="shared" si="23"/>
        <v>62020</v>
      </c>
    </row>
    <row r="457" spans="1:24" x14ac:dyDescent="0.25">
      <c r="A457" s="57">
        <v>44316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v>-82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1"/>
        <v>52020</v>
      </c>
      <c r="W457" s="80" t="str">
        <f t="shared" si="22"/>
        <v>61 a 90 dias</v>
      </c>
      <c r="X457" s="81" t="str">
        <f t="shared" si="23"/>
        <v>22021</v>
      </c>
    </row>
    <row r="458" spans="1:24" x14ac:dyDescent="0.25">
      <c r="A458" s="57">
        <v>44316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v>-235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1"/>
        <v>62020</v>
      </c>
      <c r="W458" s="80" t="str">
        <f t="shared" si="22"/>
        <v>Acima de 120 dias</v>
      </c>
      <c r="X458" s="81" t="str">
        <f t="shared" si="23"/>
        <v>92020</v>
      </c>
    </row>
    <row r="459" spans="1:24" x14ac:dyDescent="0.25">
      <c r="A459" s="57">
        <v>44316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v>-205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1"/>
        <v>52020</v>
      </c>
      <c r="W459" s="80" t="str">
        <f t="shared" si="22"/>
        <v>Acima de 120 dias</v>
      </c>
      <c r="X459" s="81" t="str">
        <f t="shared" si="23"/>
        <v>102020</v>
      </c>
    </row>
    <row r="460" spans="1:24" x14ac:dyDescent="0.25">
      <c r="A460" s="57">
        <v>44316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v>-54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1"/>
        <v>52020</v>
      </c>
      <c r="W460" s="80" t="str">
        <f t="shared" si="22"/>
        <v>31 a 60 dias</v>
      </c>
      <c r="X460" s="81" t="str">
        <f t="shared" si="23"/>
        <v>42021</v>
      </c>
    </row>
    <row r="461" spans="1:24" x14ac:dyDescent="0.25">
      <c r="A461" s="57">
        <v>44316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v>-144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1"/>
        <v>72020</v>
      </c>
      <c r="W461" s="80" t="str">
        <f t="shared" si="22"/>
        <v>Acima de 120 dias</v>
      </c>
      <c r="X461" s="81" t="str">
        <f t="shared" si="23"/>
        <v>122020</v>
      </c>
    </row>
    <row r="462" spans="1:24" x14ac:dyDescent="0.25">
      <c r="A462" s="57">
        <v>44316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v>-144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1"/>
        <v>72020</v>
      </c>
      <c r="W462" s="80" t="str">
        <f t="shared" si="22"/>
        <v>Acima de 120 dias</v>
      </c>
      <c r="X462" s="81" t="str">
        <f t="shared" si="23"/>
        <v>12021</v>
      </c>
    </row>
    <row r="463" spans="1:24" x14ac:dyDescent="0.25">
      <c r="A463" s="57">
        <v>44316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v>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1"/>
        <v>72020</v>
      </c>
      <c r="W463" s="80" t="str">
        <f t="shared" si="22"/>
        <v>1 a 30 dias</v>
      </c>
      <c r="X463" s="81" t="str">
        <f t="shared" si="23"/>
        <v>52021</v>
      </c>
    </row>
    <row r="464" spans="1:24" x14ac:dyDescent="0.25">
      <c r="A464" s="57">
        <v>44316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v>-174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1"/>
        <v>72020</v>
      </c>
      <c r="W464" s="80" t="str">
        <f t="shared" si="22"/>
        <v>Acima de 120 dias</v>
      </c>
      <c r="X464" s="81" t="str">
        <f t="shared" si="23"/>
        <v>112020</v>
      </c>
    </row>
    <row r="465" spans="1:24" x14ac:dyDescent="0.25">
      <c r="A465" s="57">
        <v>44316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v>-113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1"/>
        <v>92020</v>
      </c>
      <c r="W465" s="80" t="str">
        <f t="shared" si="22"/>
        <v>91 a 120 dias</v>
      </c>
      <c r="X465" s="81" t="str">
        <f t="shared" si="23"/>
        <v>22021</v>
      </c>
    </row>
    <row r="466" spans="1:24" x14ac:dyDescent="0.25">
      <c r="A466" s="57">
        <v>44316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v>-144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1"/>
        <v>72020</v>
      </c>
      <c r="W466" s="80" t="str">
        <f t="shared" si="22"/>
        <v>Acima de 120 dias</v>
      </c>
      <c r="X466" s="81" t="str">
        <f t="shared" si="23"/>
        <v>122020</v>
      </c>
    </row>
    <row r="467" spans="1:24" x14ac:dyDescent="0.25">
      <c r="A467" s="57">
        <v>44316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v>-174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1"/>
        <v>52020</v>
      </c>
      <c r="W467" s="80" t="str">
        <f t="shared" si="22"/>
        <v>Acima de 120 dias</v>
      </c>
      <c r="X467" s="81" t="str">
        <f t="shared" si="23"/>
        <v>112020</v>
      </c>
    </row>
    <row r="468" spans="1:24" x14ac:dyDescent="0.25">
      <c r="A468" s="57">
        <v>44316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v>-144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1"/>
        <v>72020</v>
      </c>
      <c r="W468" s="80" t="str">
        <f t="shared" si="22"/>
        <v>Acima de 120 dias</v>
      </c>
      <c r="X468" s="81" t="str">
        <f t="shared" si="23"/>
        <v>122020</v>
      </c>
    </row>
    <row r="469" spans="1:24" x14ac:dyDescent="0.25">
      <c r="A469" s="57">
        <v>44316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v>-266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1"/>
        <v>72020</v>
      </c>
      <c r="W469" s="80" t="str">
        <f t="shared" si="22"/>
        <v>Acima de 120 dias</v>
      </c>
      <c r="X469" s="81" t="str">
        <f t="shared" si="23"/>
        <v>92020</v>
      </c>
    </row>
    <row r="470" spans="1:24" x14ac:dyDescent="0.25">
      <c r="A470" s="57">
        <v>44316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v>-266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1"/>
        <v>72020</v>
      </c>
      <c r="W470" s="80" t="str">
        <f t="shared" si="22"/>
        <v>Acima de 120 dias</v>
      </c>
      <c r="X470" s="81" t="str">
        <f t="shared" si="23"/>
        <v>92020</v>
      </c>
    </row>
    <row r="471" spans="1:24" x14ac:dyDescent="0.25">
      <c r="A471" s="57">
        <v>44316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v>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1"/>
        <v>82020</v>
      </c>
      <c r="W471" s="80" t="str">
        <f t="shared" si="22"/>
        <v>1 a 30 dias</v>
      </c>
      <c r="X471" s="81" t="str">
        <f t="shared" si="23"/>
        <v>52021</v>
      </c>
    </row>
    <row r="472" spans="1:24" x14ac:dyDescent="0.25">
      <c r="A472" s="57">
        <v>44316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v>-54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1"/>
        <v>102020</v>
      </c>
      <c r="W472" s="80" t="str">
        <f t="shared" si="22"/>
        <v>31 a 60 dias</v>
      </c>
      <c r="X472" s="81" t="str">
        <f t="shared" si="23"/>
        <v>42021</v>
      </c>
    </row>
    <row r="473" spans="1:24" x14ac:dyDescent="0.25">
      <c r="A473" s="57">
        <v>44316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v>-205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1"/>
        <v>82020</v>
      </c>
      <c r="W473" s="80" t="str">
        <f t="shared" si="22"/>
        <v>Acima de 120 dias</v>
      </c>
      <c r="X473" s="81" t="str">
        <f t="shared" si="23"/>
        <v>102020</v>
      </c>
    </row>
    <row r="474" spans="1:24" x14ac:dyDescent="0.25">
      <c r="A474" s="57">
        <v>44316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v>-82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1"/>
        <v>92020</v>
      </c>
      <c r="W474" s="80" t="str">
        <f t="shared" si="22"/>
        <v>61 a 90 dias</v>
      </c>
      <c r="X474" s="81" t="str">
        <f t="shared" si="23"/>
        <v>22021</v>
      </c>
    </row>
    <row r="475" spans="1:24" x14ac:dyDescent="0.25">
      <c r="A475" s="57">
        <v>44316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v>-144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1"/>
        <v>52020</v>
      </c>
      <c r="W475" s="80" t="str">
        <f t="shared" si="22"/>
        <v>Acima de 120 dias</v>
      </c>
      <c r="X475" s="81" t="str">
        <f t="shared" si="23"/>
        <v>122020</v>
      </c>
    </row>
    <row r="476" spans="1:24" x14ac:dyDescent="0.25">
      <c r="A476" s="57">
        <v>44316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v>-174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1"/>
        <v>92020</v>
      </c>
      <c r="W476" s="80" t="str">
        <f t="shared" si="22"/>
        <v>Acima de 120 dias</v>
      </c>
      <c r="X476" s="81" t="str">
        <f t="shared" si="23"/>
        <v>112020</v>
      </c>
    </row>
    <row r="477" spans="1:24" x14ac:dyDescent="0.25">
      <c r="A477" s="57">
        <v>44316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v>-82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1"/>
        <v>72020</v>
      </c>
      <c r="W477" s="80" t="str">
        <f t="shared" si="22"/>
        <v>61 a 90 dias</v>
      </c>
      <c r="X477" s="81" t="str">
        <f t="shared" si="23"/>
        <v>22021</v>
      </c>
    </row>
    <row r="478" spans="1:24" x14ac:dyDescent="0.25">
      <c r="A478" s="57">
        <v>44316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v>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1"/>
        <v>102020</v>
      </c>
      <c r="W478" s="80" t="str">
        <f t="shared" si="22"/>
        <v>1 a 30 dias</v>
      </c>
      <c r="X478" s="81" t="str">
        <f t="shared" si="23"/>
        <v>52021</v>
      </c>
    </row>
    <row r="479" spans="1:24" x14ac:dyDescent="0.25">
      <c r="A479" s="57">
        <v>44316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v>-54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1"/>
        <v>52020</v>
      </c>
      <c r="W479" s="80" t="str">
        <f t="shared" si="22"/>
        <v>31 a 60 dias</v>
      </c>
      <c r="X479" s="81" t="str">
        <f t="shared" si="23"/>
        <v>22021</v>
      </c>
    </row>
    <row r="480" spans="1:24" x14ac:dyDescent="0.25">
      <c r="A480" s="57">
        <v>44316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v>-54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1"/>
        <v>82020</v>
      </c>
      <c r="W480" s="80" t="str">
        <f t="shared" si="22"/>
        <v>31 a 60 dias</v>
      </c>
      <c r="X480" s="81" t="str">
        <f t="shared" si="23"/>
        <v>42021</v>
      </c>
    </row>
    <row r="481" spans="1:24" x14ac:dyDescent="0.25">
      <c r="A481" s="57">
        <v>44316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v>-54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1"/>
        <v>92020</v>
      </c>
      <c r="W481" s="80" t="str">
        <f t="shared" si="22"/>
        <v>31 a 60 dias</v>
      </c>
      <c r="X481" s="81" t="str">
        <f t="shared" si="23"/>
        <v>42021</v>
      </c>
    </row>
    <row r="482" spans="1:24" x14ac:dyDescent="0.25">
      <c r="A482" s="57">
        <v>44316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v>-144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1"/>
        <v>52020</v>
      </c>
      <c r="W482" s="80" t="str">
        <f t="shared" si="22"/>
        <v>Acima de 120 dias</v>
      </c>
      <c r="X482" s="81" t="str">
        <f t="shared" si="23"/>
        <v>12021</v>
      </c>
    </row>
    <row r="483" spans="1:24" x14ac:dyDescent="0.25">
      <c r="A483" s="57">
        <v>44316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v>-174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1"/>
        <v>62020</v>
      </c>
      <c r="W483" s="80" t="str">
        <f t="shared" si="22"/>
        <v>Acima de 120 dias</v>
      </c>
      <c r="X483" s="81" t="str">
        <f t="shared" si="23"/>
        <v>112020</v>
      </c>
    </row>
    <row r="484" spans="1:24" x14ac:dyDescent="0.25">
      <c r="A484" s="57">
        <v>44316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v>-297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1"/>
        <v>52020</v>
      </c>
      <c r="W484" s="80" t="str">
        <f t="shared" si="22"/>
        <v>Acima de 120 dias</v>
      </c>
      <c r="X484" s="81" t="str">
        <f t="shared" si="23"/>
        <v>82020</v>
      </c>
    </row>
    <row r="485" spans="1:24" x14ac:dyDescent="0.25">
      <c r="A485" s="57">
        <v>44316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v>-144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1"/>
        <v>72020</v>
      </c>
      <c r="W485" s="80" t="str">
        <f t="shared" si="22"/>
        <v>Acima de 120 dias</v>
      </c>
      <c r="X485" s="81" t="str">
        <f t="shared" si="23"/>
        <v>12021</v>
      </c>
    </row>
    <row r="486" spans="1:24" x14ac:dyDescent="0.25">
      <c r="A486" s="57">
        <v>44316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v>-174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1"/>
        <v>72020</v>
      </c>
      <c r="W486" s="80" t="str">
        <f t="shared" si="22"/>
        <v>Acima de 120 dias</v>
      </c>
      <c r="X486" s="81" t="str">
        <f t="shared" si="23"/>
        <v>112020</v>
      </c>
    </row>
    <row r="487" spans="1:24" x14ac:dyDescent="0.25">
      <c r="A487" s="57">
        <v>44316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v>-144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1"/>
        <v>82020</v>
      </c>
      <c r="W487" s="80" t="str">
        <f t="shared" si="22"/>
        <v>Acima de 120 dias</v>
      </c>
      <c r="X487" s="81" t="str">
        <f t="shared" si="23"/>
        <v>12021</v>
      </c>
    </row>
    <row r="488" spans="1:24" x14ac:dyDescent="0.25">
      <c r="A488" s="57">
        <v>44316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v>-82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1"/>
        <v>92020</v>
      </c>
      <c r="W488" s="80" t="str">
        <f t="shared" si="22"/>
        <v>61 a 90 dias</v>
      </c>
      <c r="X488" s="81" t="str">
        <f t="shared" si="23"/>
        <v>32021</v>
      </c>
    </row>
    <row r="489" spans="1:24" x14ac:dyDescent="0.25">
      <c r="A489" s="57">
        <v>44316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v>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1"/>
        <v>102020</v>
      </c>
      <c r="W489" s="80" t="str">
        <f t="shared" si="22"/>
        <v>1 a 30 dias</v>
      </c>
      <c r="X489" s="81" t="str">
        <f t="shared" si="23"/>
        <v>52021</v>
      </c>
    </row>
    <row r="490" spans="1:24" x14ac:dyDescent="0.25">
      <c r="A490" s="57">
        <v>44316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v>-113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1"/>
        <v>52020</v>
      </c>
      <c r="W490" s="80" t="str">
        <f t="shared" si="22"/>
        <v>91 a 120 dias</v>
      </c>
      <c r="X490" s="81" t="str">
        <f t="shared" si="23"/>
        <v>12021</v>
      </c>
    </row>
    <row r="491" spans="1:24" x14ac:dyDescent="0.25">
      <c r="A491" s="57">
        <v>44316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v>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1"/>
        <v>92020</v>
      </c>
      <c r="W491" s="80" t="str">
        <f t="shared" si="22"/>
        <v>1 a 30 dias</v>
      </c>
      <c r="X491" s="81" t="str">
        <f t="shared" si="23"/>
        <v>52021</v>
      </c>
    </row>
    <row r="492" spans="1:24" x14ac:dyDescent="0.25">
      <c r="A492" s="57">
        <v>44316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v>-266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1"/>
        <v>72020</v>
      </c>
      <c r="W492" s="80" t="str">
        <f t="shared" si="22"/>
        <v>Acima de 120 dias</v>
      </c>
      <c r="X492" s="81" t="str">
        <f t="shared" si="23"/>
        <v>22021</v>
      </c>
    </row>
    <row r="493" spans="1:24" x14ac:dyDescent="0.25">
      <c r="A493" s="57">
        <v>44316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v>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1"/>
        <v>62020</v>
      </c>
      <c r="W493" s="80" t="str">
        <f t="shared" si="22"/>
        <v>1 a 30 dias</v>
      </c>
      <c r="X493" s="81" t="str">
        <f t="shared" si="23"/>
        <v>52021</v>
      </c>
    </row>
    <row r="494" spans="1:24" x14ac:dyDescent="0.25">
      <c r="A494" s="57">
        <v>44316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v>-82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1"/>
        <v>82020</v>
      </c>
      <c r="W494" s="80" t="str">
        <f t="shared" si="22"/>
        <v>61 a 90 dias</v>
      </c>
      <c r="X494" s="81" t="str">
        <f t="shared" si="23"/>
        <v>22021</v>
      </c>
    </row>
    <row r="495" spans="1:24" x14ac:dyDescent="0.25">
      <c r="A495" s="57">
        <v>44316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v>-235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1"/>
        <v>82020</v>
      </c>
      <c r="W495" s="80" t="str">
        <f t="shared" si="22"/>
        <v>Acima de 120 dias</v>
      </c>
      <c r="X495" s="81" t="str">
        <f t="shared" si="23"/>
        <v>102020</v>
      </c>
    </row>
    <row r="496" spans="1:24" x14ac:dyDescent="0.25">
      <c r="A496" s="57">
        <v>44316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v>-82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1"/>
        <v>82020</v>
      </c>
      <c r="W496" s="80" t="str">
        <f t="shared" si="22"/>
        <v>61 a 90 dias</v>
      </c>
      <c r="X496" s="81" t="str">
        <f t="shared" si="23"/>
        <v>22021</v>
      </c>
    </row>
    <row r="497" spans="1:24" x14ac:dyDescent="0.25">
      <c r="A497" s="57">
        <v>44316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v>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1"/>
        <v>82020</v>
      </c>
      <c r="W497" s="80" t="str">
        <f t="shared" si="22"/>
        <v>1 a 30 dias</v>
      </c>
      <c r="X497" s="81" t="str">
        <f t="shared" si="23"/>
        <v>52021</v>
      </c>
    </row>
    <row r="498" spans="1:24" x14ac:dyDescent="0.25">
      <c r="A498" s="57">
        <v>44316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v>-144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1"/>
        <v>82020</v>
      </c>
      <c r="W498" s="80" t="str">
        <f t="shared" si="22"/>
        <v>Acima de 120 dias</v>
      </c>
      <c r="X498" s="81" t="str">
        <f t="shared" si="23"/>
        <v>122020</v>
      </c>
    </row>
    <row r="499" spans="1:24" x14ac:dyDescent="0.25">
      <c r="A499" s="57">
        <v>44316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v>-82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1"/>
        <v>82020</v>
      </c>
      <c r="W499" s="80" t="str">
        <f t="shared" si="22"/>
        <v>61 a 90 dias</v>
      </c>
      <c r="X499" s="81" t="str">
        <f t="shared" si="23"/>
        <v>22021</v>
      </c>
    </row>
    <row r="500" spans="1:24" x14ac:dyDescent="0.25">
      <c r="A500" s="57">
        <v>44316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v>-174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1"/>
        <v>92020</v>
      </c>
      <c r="W500" s="80" t="str">
        <f t="shared" si="22"/>
        <v>Acima de 120 dias</v>
      </c>
      <c r="X500" s="81" t="str">
        <f t="shared" si="23"/>
        <v>112020</v>
      </c>
    </row>
    <row r="501" spans="1:24" x14ac:dyDescent="0.25">
      <c r="A501" s="57">
        <v>44316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v>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1"/>
        <v>92020</v>
      </c>
      <c r="W501" s="80" t="str">
        <f t="shared" si="22"/>
        <v>1 a 30 dias</v>
      </c>
      <c r="X501" s="81" t="str">
        <f t="shared" si="23"/>
        <v>52021</v>
      </c>
    </row>
    <row r="502" spans="1:24" x14ac:dyDescent="0.25">
      <c r="A502" s="57">
        <v>44316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v>-82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1"/>
        <v>102020</v>
      </c>
      <c r="W502" s="80" t="str">
        <f t="shared" si="22"/>
        <v>61 a 90 dias</v>
      </c>
      <c r="X502" s="81" t="str">
        <f t="shared" si="23"/>
        <v>22021</v>
      </c>
    </row>
    <row r="503" spans="1:24" x14ac:dyDescent="0.25">
      <c r="A503" s="57">
        <v>44316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v>-266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1"/>
        <v>52020</v>
      </c>
      <c r="W503" s="80" t="str">
        <f t="shared" si="22"/>
        <v>Acima de 120 dias</v>
      </c>
      <c r="X503" s="81" t="str">
        <f t="shared" si="23"/>
        <v>92020</v>
      </c>
    </row>
    <row r="504" spans="1:24" x14ac:dyDescent="0.25">
      <c r="A504" s="57">
        <v>44316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v>-205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1"/>
        <v>82020</v>
      </c>
      <c r="W504" s="80" t="str">
        <f t="shared" si="22"/>
        <v>Acima de 120 dias</v>
      </c>
      <c r="X504" s="81" t="str">
        <f t="shared" si="23"/>
        <v>102020</v>
      </c>
    </row>
    <row r="505" spans="1:24" x14ac:dyDescent="0.25">
      <c r="A505" s="57">
        <v>44316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v>-174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1"/>
        <v>72020</v>
      </c>
      <c r="W505" s="80" t="str">
        <f t="shared" si="22"/>
        <v>Acima de 120 dias</v>
      </c>
      <c r="X505" s="81" t="str">
        <f t="shared" si="23"/>
        <v>112020</v>
      </c>
    </row>
    <row r="506" spans="1:24" x14ac:dyDescent="0.25">
      <c r="A506" s="57">
        <v>44316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v>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1"/>
        <v>82020</v>
      </c>
      <c r="W506" s="80" t="str">
        <f t="shared" si="22"/>
        <v>1 a 30 dias</v>
      </c>
      <c r="X506" s="81" t="str">
        <f t="shared" si="23"/>
        <v>52021</v>
      </c>
    </row>
    <row r="507" spans="1:24" x14ac:dyDescent="0.25">
      <c r="A507" s="57">
        <v>44316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v>-54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1"/>
        <v>92020</v>
      </c>
      <c r="W507" s="80" t="str">
        <f t="shared" si="22"/>
        <v>31 a 60 dias</v>
      </c>
      <c r="X507" s="81" t="str">
        <f t="shared" si="23"/>
        <v>42021</v>
      </c>
    </row>
    <row r="508" spans="1:24" x14ac:dyDescent="0.25">
      <c r="A508" s="57">
        <v>44316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v>-23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1"/>
        <v>102020</v>
      </c>
      <c r="W508" s="80" t="str">
        <f t="shared" si="22"/>
        <v>1 a 30 dias</v>
      </c>
      <c r="X508" s="81" t="str">
        <f t="shared" si="23"/>
        <v>42021</v>
      </c>
    </row>
    <row r="509" spans="1:24" x14ac:dyDescent="0.25">
      <c r="A509" s="57">
        <v>44316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v>-266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1"/>
        <v>72020</v>
      </c>
      <c r="W509" s="80" t="str">
        <f t="shared" si="22"/>
        <v>Acima de 120 dias</v>
      </c>
      <c r="X509" s="81" t="str">
        <f t="shared" si="23"/>
        <v>82020</v>
      </c>
    </row>
    <row r="510" spans="1:24" x14ac:dyDescent="0.25">
      <c r="A510" s="57">
        <v>44316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v>-144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1"/>
        <v>72020</v>
      </c>
      <c r="W510" s="80" t="str">
        <f t="shared" si="22"/>
        <v>Acima de 120 dias</v>
      </c>
      <c r="X510" s="81" t="str">
        <f t="shared" si="23"/>
        <v>12021</v>
      </c>
    </row>
    <row r="511" spans="1:24" x14ac:dyDescent="0.25">
      <c r="A511" s="57">
        <v>44316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v>-54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1"/>
        <v>82020</v>
      </c>
      <c r="W511" s="80" t="str">
        <f t="shared" si="22"/>
        <v>31 a 60 dias</v>
      </c>
      <c r="X511" s="81" t="str">
        <f t="shared" si="23"/>
        <v>32021</v>
      </c>
    </row>
    <row r="512" spans="1:24" x14ac:dyDescent="0.25">
      <c r="A512" s="57">
        <v>44316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v>-144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1"/>
        <v>82020</v>
      </c>
      <c r="W512" s="80" t="str">
        <f t="shared" si="22"/>
        <v>Acima de 120 dias</v>
      </c>
      <c r="X512" s="81" t="str">
        <f t="shared" si="23"/>
        <v>122020</v>
      </c>
    </row>
    <row r="513" spans="1:24" x14ac:dyDescent="0.25">
      <c r="A513" s="57">
        <v>44316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v>-144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1"/>
        <v>102020</v>
      </c>
      <c r="W513" s="80" t="str">
        <f t="shared" si="22"/>
        <v>Acima de 120 dias</v>
      </c>
      <c r="X513" s="81" t="str">
        <f t="shared" si="23"/>
        <v>122020</v>
      </c>
    </row>
    <row r="514" spans="1:24" x14ac:dyDescent="0.25">
      <c r="A514" s="57">
        <v>44316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v>-144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24">MONTH(D514)&amp;YEAR(D514)</f>
        <v>82020</v>
      </c>
      <c r="W514" s="80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1" t="str">
        <f t="shared" si="23"/>
        <v>122020</v>
      </c>
    </row>
    <row r="515" spans="1:24" x14ac:dyDescent="0.25">
      <c r="A515" s="57">
        <v>44316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v>-82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24"/>
        <v>102020</v>
      </c>
      <c r="W515" s="80" t="str">
        <f t="shared" si="25"/>
        <v>61 a 90 dias</v>
      </c>
      <c r="X515" s="81" t="str">
        <f t="shared" ref="X515:X578" si="26">MONTH(U515)&amp;YEAR(U515)</f>
        <v>22021</v>
      </c>
    </row>
    <row r="516" spans="1:24" x14ac:dyDescent="0.25">
      <c r="A516" s="57">
        <v>44316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v>-23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24"/>
        <v>112020</v>
      </c>
      <c r="W516" s="80" t="str">
        <f t="shared" si="25"/>
        <v>1 a 30 dias</v>
      </c>
      <c r="X516" s="81" t="str">
        <f t="shared" si="26"/>
        <v>42021</v>
      </c>
    </row>
    <row r="517" spans="1:24" x14ac:dyDescent="0.25">
      <c r="A517" s="57">
        <v>44316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v>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24"/>
        <v>52020</v>
      </c>
      <c r="W517" s="80" t="str">
        <f t="shared" si="25"/>
        <v>1 a 30 dias</v>
      </c>
      <c r="X517" s="81" t="str">
        <f t="shared" si="26"/>
        <v>52021</v>
      </c>
    </row>
    <row r="518" spans="1:24" x14ac:dyDescent="0.25">
      <c r="A518" s="57">
        <v>44316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v>-327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24"/>
        <v>52020</v>
      </c>
      <c r="W518" s="80" t="str">
        <f t="shared" si="25"/>
        <v>Acima de 120 dias</v>
      </c>
      <c r="X518" s="81" t="str">
        <f t="shared" si="26"/>
        <v>62020</v>
      </c>
    </row>
    <row r="519" spans="1:24" x14ac:dyDescent="0.25">
      <c r="A519" s="57">
        <v>44316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v>-235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24"/>
        <v>82020</v>
      </c>
      <c r="W519" s="80" t="str">
        <f t="shared" si="25"/>
        <v>Acima de 120 dias</v>
      </c>
      <c r="X519" s="81" t="str">
        <f t="shared" si="26"/>
        <v>102020</v>
      </c>
    </row>
    <row r="520" spans="1:24" x14ac:dyDescent="0.25">
      <c r="A520" s="57">
        <v>44316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v>-174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24"/>
        <v>82020</v>
      </c>
      <c r="W520" s="80" t="str">
        <f t="shared" si="25"/>
        <v>Acima de 120 dias</v>
      </c>
      <c r="X520" s="81" t="str">
        <f t="shared" si="26"/>
        <v>112020</v>
      </c>
    </row>
    <row r="521" spans="1:24" x14ac:dyDescent="0.25">
      <c r="A521" s="57">
        <v>44316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v>-174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24"/>
        <v>82020</v>
      </c>
      <c r="W521" s="80" t="str">
        <f t="shared" si="25"/>
        <v>Acima de 120 dias</v>
      </c>
      <c r="X521" s="81" t="str">
        <f t="shared" si="26"/>
        <v>112020</v>
      </c>
    </row>
    <row r="522" spans="1:24" x14ac:dyDescent="0.25">
      <c r="A522" s="57">
        <v>44316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v>-82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24"/>
        <v>112020</v>
      </c>
      <c r="W522" s="80" t="str">
        <f t="shared" si="25"/>
        <v>61 a 90 dias</v>
      </c>
      <c r="X522" s="81" t="str">
        <f t="shared" si="26"/>
        <v>22021</v>
      </c>
    </row>
    <row r="523" spans="1:24" x14ac:dyDescent="0.25">
      <c r="A523" s="57">
        <v>44316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v>0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24"/>
        <v>82020</v>
      </c>
      <c r="W523" s="80" t="str">
        <f t="shared" si="25"/>
        <v>1 a 30 dias</v>
      </c>
      <c r="X523" s="81" t="str">
        <f t="shared" si="26"/>
        <v>42021</v>
      </c>
    </row>
    <row r="524" spans="1:24" x14ac:dyDescent="0.25">
      <c r="A524" s="57">
        <v>44316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v>-23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24"/>
        <v>102020</v>
      </c>
      <c r="W524" s="80" t="str">
        <f t="shared" si="25"/>
        <v>1 a 30 dias</v>
      </c>
      <c r="X524" s="81" t="str">
        <f t="shared" si="26"/>
        <v>42021</v>
      </c>
    </row>
    <row r="525" spans="1:24" x14ac:dyDescent="0.25">
      <c r="A525" s="57">
        <v>44316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v>-54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24"/>
        <v>32020</v>
      </c>
      <c r="W525" s="80" t="str">
        <f t="shared" si="25"/>
        <v>31 a 60 dias</v>
      </c>
      <c r="X525" s="81" t="str">
        <f t="shared" si="26"/>
        <v>42021</v>
      </c>
    </row>
    <row r="526" spans="1:24" x14ac:dyDescent="0.25">
      <c r="A526" s="57">
        <v>44316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v>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24"/>
        <v>42020</v>
      </c>
      <c r="W526" s="80" t="str">
        <f t="shared" si="25"/>
        <v>1 a 30 dias</v>
      </c>
      <c r="X526" s="81" t="str">
        <f t="shared" si="26"/>
        <v>52021</v>
      </c>
    </row>
    <row r="527" spans="1:24" x14ac:dyDescent="0.25">
      <c r="A527" s="57">
        <v>44316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v>-174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24"/>
        <v>52020</v>
      </c>
      <c r="W527" s="80" t="str">
        <f t="shared" si="25"/>
        <v>Acima de 120 dias</v>
      </c>
      <c r="X527" s="81" t="str">
        <f t="shared" si="26"/>
        <v>112020</v>
      </c>
    </row>
    <row r="528" spans="1:24" x14ac:dyDescent="0.25">
      <c r="A528" s="57">
        <v>44316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v>-82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24"/>
        <v>82020</v>
      </c>
      <c r="W528" s="80" t="str">
        <f t="shared" si="25"/>
        <v>61 a 90 dias</v>
      </c>
      <c r="X528" s="81" t="str">
        <f t="shared" si="26"/>
        <v>22021</v>
      </c>
    </row>
    <row r="529" spans="1:24" x14ac:dyDescent="0.25">
      <c r="A529" s="57">
        <v>44316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v>-82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24"/>
        <v>72020</v>
      </c>
      <c r="W529" s="80" t="str">
        <f t="shared" si="25"/>
        <v>61 a 90 dias</v>
      </c>
      <c r="X529" s="81" t="str">
        <f t="shared" si="26"/>
        <v>22021</v>
      </c>
    </row>
    <row r="530" spans="1:24" x14ac:dyDescent="0.25">
      <c r="A530" s="57">
        <v>44316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v>-144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24"/>
        <v>102020</v>
      </c>
      <c r="W530" s="80" t="str">
        <f t="shared" si="25"/>
        <v>Acima de 120 dias</v>
      </c>
      <c r="X530" s="81" t="str">
        <f t="shared" si="26"/>
        <v>12021</v>
      </c>
    </row>
    <row r="531" spans="1:24" x14ac:dyDescent="0.25">
      <c r="A531" s="57">
        <v>44316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v>-82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24"/>
        <v>72020</v>
      </c>
      <c r="W531" s="80" t="str">
        <f t="shared" si="25"/>
        <v>61 a 90 dias</v>
      </c>
      <c r="X531" s="81" t="str">
        <f t="shared" si="26"/>
        <v>42021</v>
      </c>
    </row>
    <row r="532" spans="1:24" x14ac:dyDescent="0.25">
      <c r="A532" s="57">
        <v>44316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v>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24"/>
        <v>72020</v>
      </c>
      <c r="W532" s="80" t="str">
        <f t="shared" si="25"/>
        <v>1 a 30 dias</v>
      </c>
      <c r="X532" s="81" t="str">
        <f t="shared" si="26"/>
        <v>52021</v>
      </c>
    </row>
    <row r="533" spans="1:24" x14ac:dyDescent="0.25">
      <c r="A533" s="57">
        <v>44316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v>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24"/>
        <v>82020</v>
      </c>
      <c r="W533" s="80" t="str">
        <f t="shared" si="25"/>
        <v>1 a 30 dias</v>
      </c>
      <c r="X533" s="81" t="str">
        <f t="shared" si="26"/>
        <v>52021</v>
      </c>
    </row>
    <row r="534" spans="1:24" x14ac:dyDescent="0.25">
      <c r="A534" s="57">
        <v>44316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v>-144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24"/>
        <v>82020</v>
      </c>
      <c r="W534" s="80" t="str">
        <f t="shared" si="25"/>
        <v>Acima de 120 dias</v>
      </c>
      <c r="X534" s="81" t="str">
        <f t="shared" si="26"/>
        <v>12021</v>
      </c>
    </row>
    <row r="535" spans="1:24" x14ac:dyDescent="0.25">
      <c r="A535" s="57">
        <v>44316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v>-82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24"/>
        <v>82020</v>
      </c>
      <c r="W535" s="80" t="str">
        <f t="shared" si="25"/>
        <v>61 a 90 dias</v>
      </c>
      <c r="X535" s="81" t="str">
        <f t="shared" si="26"/>
        <v>22021</v>
      </c>
    </row>
    <row r="536" spans="1:24" x14ac:dyDescent="0.25">
      <c r="A536" s="57">
        <v>44316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v>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24"/>
        <v>82020</v>
      </c>
      <c r="W536" s="80" t="str">
        <f t="shared" si="25"/>
        <v>1 a 30 dias</v>
      </c>
      <c r="X536" s="81" t="str">
        <f t="shared" si="26"/>
        <v>52021</v>
      </c>
    </row>
    <row r="537" spans="1:24" x14ac:dyDescent="0.25">
      <c r="A537" s="57">
        <v>44316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v>-113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24"/>
        <v>102020</v>
      </c>
      <c r="W537" s="80" t="str">
        <f t="shared" si="25"/>
        <v>91 a 120 dias</v>
      </c>
      <c r="X537" s="81" t="str">
        <f t="shared" si="26"/>
        <v>12021</v>
      </c>
    </row>
    <row r="538" spans="1:24" x14ac:dyDescent="0.25">
      <c r="A538" s="57">
        <v>44316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v>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24"/>
        <v>102020</v>
      </c>
      <c r="W538" s="80" t="str">
        <f t="shared" si="25"/>
        <v>1 a 30 dias</v>
      </c>
      <c r="X538" s="81" t="str">
        <f t="shared" si="26"/>
        <v>52021</v>
      </c>
    </row>
    <row r="539" spans="1:24" x14ac:dyDescent="0.25">
      <c r="A539" s="57">
        <v>44316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v>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24"/>
        <v>42020</v>
      </c>
      <c r="W539" s="80" t="str">
        <f t="shared" si="25"/>
        <v>1 a 30 dias</v>
      </c>
      <c r="X539" s="81" t="str">
        <f t="shared" si="26"/>
        <v>52021</v>
      </c>
    </row>
    <row r="540" spans="1:24" x14ac:dyDescent="0.25">
      <c r="A540" s="57">
        <v>44316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v>-266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24"/>
        <v>52020</v>
      </c>
      <c r="W540" s="80" t="str">
        <f t="shared" si="25"/>
        <v>Acima de 120 dias</v>
      </c>
      <c r="X540" s="81" t="str">
        <f t="shared" si="26"/>
        <v>92020</v>
      </c>
    </row>
    <row r="541" spans="1:24" x14ac:dyDescent="0.25">
      <c r="A541" s="57">
        <v>44316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v>-144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24"/>
        <v>92020</v>
      </c>
      <c r="W541" s="80" t="str">
        <f t="shared" si="25"/>
        <v>Acima de 120 dias</v>
      </c>
      <c r="X541" s="81" t="str">
        <f t="shared" si="26"/>
        <v>12021</v>
      </c>
    </row>
    <row r="542" spans="1:24" x14ac:dyDescent="0.25">
      <c r="A542" s="57">
        <v>44316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v>-82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24"/>
        <v>72020</v>
      </c>
      <c r="W542" s="80" t="str">
        <f t="shared" si="25"/>
        <v>61 a 90 dias</v>
      </c>
      <c r="X542" s="81" t="str">
        <f t="shared" si="26"/>
        <v>22021</v>
      </c>
    </row>
    <row r="543" spans="1:24" x14ac:dyDescent="0.25">
      <c r="A543" s="57">
        <v>44316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v>-82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24"/>
        <v>92020</v>
      </c>
      <c r="W543" s="80" t="str">
        <f t="shared" si="25"/>
        <v>61 a 90 dias</v>
      </c>
      <c r="X543" s="81" t="str">
        <f t="shared" si="26"/>
        <v>42021</v>
      </c>
    </row>
    <row r="544" spans="1:24" x14ac:dyDescent="0.25">
      <c r="A544" s="57">
        <v>44316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v>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24"/>
        <v>62020</v>
      </c>
      <c r="W544" s="80" t="str">
        <f t="shared" si="25"/>
        <v>1 a 30 dias</v>
      </c>
      <c r="X544" s="81" t="str">
        <f t="shared" si="26"/>
        <v>52021</v>
      </c>
    </row>
    <row r="545" spans="1:24" x14ac:dyDescent="0.25">
      <c r="A545" s="57">
        <v>44316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v>-144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24"/>
        <v>82020</v>
      </c>
      <c r="W545" s="80" t="str">
        <f t="shared" si="25"/>
        <v>Acima de 120 dias</v>
      </c>
      <c r="X545" s="81" t="str">
        <f t="shared" si="26"/>
        <v>12021</v>
      </c>
    </row>
    <row r="546" spans="1:24" x14ac:dyDescent="0.25">
      <c r="A546" s="57">
        <v>44316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v>-54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24"/>
        <v>82020</v>
      </c>
      <c r="W546" s="80" t="str">
        <f t="shared" si="25"/>
        <v>31 a 60 dias</v>
      </c>
      <c r="X546" s="81" t="str">
        <f t="shared" si="26"/>
        <v>42021</v>
      </c>
    </row>
    <row r="547" spans="1:24" x14ac:dyDescent="0.25">
      <c r="A547" s="57">
        <v>44316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v>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24"/>
        <v>82020</v>
      </c>
      <c r="W547" s="80" t="str">
        <f t="shared" si="25"/>
        <v>1 a 30 dias</v>
      </c>
      <c r="X547" s="81" t="str">
        <f t="shared" si="26"/>
        <v>52021</v>
      </c>
    </row>
    <row r="548" spans="1:24" x14ac:dyDescent="0.25">
      <c r="A548" s="57">
        <v>44316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v>-144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24"/>
        <v>92020</v>
      </c>
      <c r="W548" s="80" t="str">
        <f t="shared" si="25"/>
        <v>Acima de 120 dias</v>
      </c>
      <c r="X548" s="81" t="str">
        <f t="shared" si="26"/>
        <v>12021</v>
      </c>
    </row>
    <row r="549" spans="1:24" x14ac:dyDescent="0.25">
      <c r="A549" s="57">
        <v>44316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v>-235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24"/>
        <v>32020</v>
      </c>
      <c r="W549" s="80" t="str">
        <f t="shared" si="25"/>
        <v>Acima de 120 dias</v>
      </c>
      <c r="X549" s="81" t="str">
        <f t="shared" si="26"/>
        <v>102020</v>
      </c>
    </row>
    <row r="550" spans="1:24" x14ac:dyDescent="0.25">
      <c r="A550" s="57">
        <v>44316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v>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24"/>
        <v>42020</v>
      </c>
      <c r="W550" s="80" t="str">
        <f t="shared" si="25"/>
        <v>1 a 30 dias</v>
      </c>
      <c r="X550" s="81" t="str">
        <f t="shared" si="26"/>
        <v>52021</v>
      </c>
    </row>
    <row r="551" spans="1:24" x14ac:dyDescent="0.25">
      <c r="A551" s="57">
        <v>44316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v>-174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24"/>
        <v>62020</v>
      </c>
      <c r="W551" s="80" t="str">
        <f t="shared" si="25"/>
        <v>Acima de 120 dias</v>
      </c>
      <c r="X551" s="81" t="str">
        <f t="shared" si="26"/>
        <v>112020</v>
      </c>
    </row>
    <row r="552" spans="1:24" x14ac:dyDescent="0.25">
      <c r="A552" s="57">
        <v>44316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v>-82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24"/>
        <v>72020</v>
      </c>
      <c r="W552" s="80" t="str">
        <f t="shared" si="25"/>
        <v>61 a 90 dias</v>
      </c>
      <c r="X552" s="81" t="str">
        <f t="shared" si="26"/>
        <v>22021</v>
      </c>
    </row>
    <row r="553" spans="1:24" x14ac:dyDescent="0.25">
      <c r="A553" s="57">
        <v>44316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v>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24"/>
        <v>82020</v>
      </c>
      <c r="W553" s="80" t="str">
        <f t="shared" si="25"/>
        <v>1 a 30 dias</v>
      </c>
      <c r="X553" s="81" t="str">
        <f t="shared" si="26"/>
        <v>52021</v>
      </c>
    </row>
    <row r="554" spans="1:24" x14ac:dyDescent="0.25">
      <c r="A554" s="57">
        <v>44316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v>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24"/>
        <v>42020</v>
      </c>
      <c r="W554" s="80" t="str">
        <f t="shared" si="25"/>
        <v>1 a 30 dias</v>
      </c>
      <c r="X554" s="81" t="str">
        <f t="shared" si="26"/>
        <v>52021</v>
      </c>
    </row>
    <row r="555" spans="1:24" x14ac:dyDescent="0.25">
      <c r="A555" s="57">
        <v>44316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v>-54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24"/>
        <v>62020</v>
      </c>
      <c r="W555" s="80" t="str">
        <f t="shared" si="25"/>
        <v>31 a 60 dias</v>
      </c>
      <c r="X555" s="81" t="str">
        <f t="shared" si="26"/>
        <v>32021</v>
      </c>
    </row>
    <row r="556" spans="1:24" x14ac:dyDescent="0.25">
      <c r="A556" s="57">
        <v>44316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v>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24"/>
        <v>52020</v>
      </c>
      <c r="W556" s="80" t="str">
        <f t="shared" si="25"/>
        <v>1 a 30 dias</v>
      </c>
      <c r="X556" s="81" t="str">
        <f t="shared" si="26"/>
        <v>52021</v>
      </c>
    </row>
    <row r="557" spans="1:24" x14ac:dyDescent="0.25">
      <c r="A557" s="57">
        <v>44316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v>-235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24"/>
        <v>52020</v>
      </c>
      <c r="W557" s="80" t="str">
        <f t="shared" si="25"/>
        <v>Acima de 120 dias</v>
      </c>
      <c r="X557" s="81" t="str">
        <f t="shared" si="26"/>
        <v>102020</v>
      </c>
    </row>
    <row r="558" spans="1:24" x14ac:dyDescent="0.25">
      <c r="A558" s="57">
        <v>44316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v>-82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24"/>
        <v>102020</v>
      </c>
      <c r="W558" s="80" t="str">
        <f t="shared" si="25"/>
        <v>61 a 90 dias</v>
      </c>
      <c r="X558" s="81" t="str">
        <f t="shared" si="26"/>
        <v>22021</v>
      </c>
    </row>
    <row r="559" spans="1:24" x14ac:dyDescent="0.25">
      <c r="A559" s="57">
        <v>44316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v>-54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24"/>
        <v>62020</v>
      </c>
      <c r="W559" s="80" t="str">
        <f t="shared" si="25"/>
        <v>31 a 60 dias</v>
      </c>
      <c r="X559" s="81" t="str">
        <f t="shared" si="26"/>
        <v>32021</v>
      </c>
    </row>
    <row r="560" spans="1:24" x14ac:dyDescent="0.25">
      <c r="A560" s="57">
        <v>44316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v>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24"/>
        <v>102020</v>
      </c>
      <c r="W560" s="80" t="str">
        <f t="shared" si="25"/>
        <v>1 a 30 dias</v>
      </c>
      <c r="X560" s="81" t="str">
        <f t="shared" si="26"/>
        <v>52021</v>
      </c>
    </row>
    <row r="561" spans="1:24" x14ac:dyDescent="0.25">
      <c r="A561" s="57">
        <v>44316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v>-174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24"/>
        <v>72020</v>
      </c>
      <c r="W561" s="80" t="str">
        <f t="shared" si="25"/>
        <v>Acima de 120 dias</v>
      </c>
      <c r="X561" s="81" t="str">
        <f t="shared" si="26"/>
        <v>122020</v>
      </c>
    </row>
    <row r="562" spans="1:24" x14ac:dyDescent="0.25">
      <c r="A562" s="57">
        <v>44316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v>-266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24"/>
        <v>72020</v>
      </c>
      <c r="W562" s="80" t="str">
        <f t="shared" si="25"/>
        <v>Acima de 120 dias</v>
      </c>
      <c r="X562" s="81" t="str">
        <f t="shared" si="26"/>
        <v>92020</v>
      </c>
    </row>
    <row r="563" spans="1:24" x14ac:dyDescent="0.25">
      <c r="A563" s="57">
        <v>44316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v>-54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24"/>
        <v>92020</v>
      </c>
      <c r="W563" s="80" t="str">
        <f t="shared" si="25"/>
        <v>31 a 60 dias</v>
      </c>
      <c r="X563" s="81" t="str">
        <f t="shared" si="26"/>
        <v>42021</v>
      </c>
    </row>
    <row r="564" spans="1:24" x14ac:dyDescent="0.25">
      <c r="A564" s="57">
        <v>44316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v>-54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24"/>
        <v>102020</v>
      </c>
      <c r="W564" s="80" t="str">
        <f t="shared" si="25"/>
        <v>31 a 60 dias</v>
      </c>
      <c r="X564" s="81" t="str">
        <f t="shared" si="26"/>
        <v>42021</v>
      </c>
    </row>
    <row r="565" spans="1:24" x14ac:dyDescent="0.25">
      <c r="A565" s="57">
        <v>44316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v>-82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24"/>
        <v>82020</v>
      </c>
      <c r="W565" s="80" t="str">
        <f t="shared" si="25"/>
        <v>61 a 90 dias</v>
      </c>
      <c r="X565" s="81" t="str">
        <f t="shared" si="26"/>
        <v>22021</v>
      </c>
    </row>
    <row r="566" spans="1:24" x14ac:dyDescent="0.25">
      <c r="A566" s="57">
        <v>44316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v>-144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24"/>
        <v>92020</v>
      </c>
      <c r="W566" s="80" t="str">
        <f t="shared" si="25"/>
        <v>Acima de 120 dias</v>
      </c>
      <c r="X566" s="81" t="str">
        <f t="shared" si="26"/>
        <v>12021</v>
      </c>
    </row>
    <row r="567" spans="1:24" x14ac:dyDescent="0.25">
      <c r="A567" s="57">
        <v>44316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v>-266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24"/>
        <v>32020</v>
      </c>
      <c r="W567" s="80" t="str">
        <f t="shared" si="25"/>
        <v>Acima de 120 dias</v>
      </c>
      <c r="X567" s="81" t="str">
        <f t="shared" si="26"/>
        <v>82020</v>
      </c>
    </row>
    <row r="568" spans="1:24" x14ac:dyDescent="0.25">
      <c r="A568" s="57">
        <v>44316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v>-144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24"/>
        <v>52020</v>
      </c>
      <c r="W568" s="80" t="str">
        <f t="shared" si="25"/>
        <v>Acima de 120 dias</v>
      </c>
      <c r="X568" s="81" t="str">
        <f t="shared" si="26"/>
        <v>12021</v>
      </c>
    </row>
    <row r="569" spans="1:24" x14ac:dyDescent="0.25">
      <c r="A569" s="57">
        <v>44316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v>-144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24"/>
        <v>102020</v>
      </c>
      <c r="W569" s="80" t="str">
        <f t="shared" si="25"/>
        <v>Acima de 120 dias</v>
      </c>
      <c r="X569" s="81" t="str">
        <f t="shared" si="26"/>
        <v>12021</v>
      </c>
    </row>
    <row r="570" spans="1:24" x14ac:dyDescent="0.25">
      <c r="A570" s="57">
        <v>44316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v>-82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24"/>
        <v>92020</v>
      </c>
      <c r="W570" s="80" t="str">
        <f t="shared" si="25"/>
        <v>61 a 90 dias</v>
      </c>
      <c r="X570" s="81" t="str">
        <f t="shared" si="26"/>
        <v>22021</v>
      </c>
    </row>
    <row r="571" spans="1:24" x14ac:dyDescent="0.25">
      <c r="A571" s="57">
        <v>44316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v>-82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24"/>
        <v>72020</v>
      </c>
      <c r="W571" s="80" t="str">
        <f t="shared" si="25"/>
        <v>61 a 90 dias</v>
      </c>
      <c r="X571" s="81" t="str">
        <f t="shared" si="26"/>
        <v>22021</v>
      </c>
    </row>
    <row r="572" spans="1:24" x14ac:dyDescent="0.25">
      <c r="A572" s="57">
        <v>44316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v>-82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24"/>
        <v>92020</v>
      </c>
      <c r="W572" s="80" t="str">
        <f t="shared" si="25"/>
        <v>61 a 90 dias</v>
      </c>
      <c r="X572" s="81" t="str">
        <f t="shared" si="26"/>
        <v>22021</v>
      </c>
    </row>
    <row r="573" spans="1:24" x14ac:dyDescent="0.25">
      <c r="A573" s="57">
        <v>44316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v>-297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24"/>
        <v>62020</v>
      </c>
      <c r="W573" s="80" t="str">
        <f t="shared" si="25"/>
        <v>Acima de 120 dias</v>
      </c>
      <c r="X573" s="81" t="str">
        <f t="shared" si="26"/>
        <v>92020</v>
      </c>
    </row>
    <row r="574" spans="1:24" x14ac:dyDescent="0.25">
      <c r="A574" s="57">
        <v>44316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v>-82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24"/>
        <v>72020</v>
      </c>
      <c r="W574" s="80" t="str">
        <f t="shared" si="25"/>
        <v>61 a 90 dias</v>
      </c>
      <c r="X574" s="81" t="str">
        <f t="shared" si="26"/>
        <v>22021</v>
      </c>
    </row>
    <row r="575" spans="1:24" x14ac:dyDescent="0.25">
      <c r="A575" s="57">
        <v>44316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v>-82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24"/>
        <v>82020</v>
      </c>
      <c r="W575" s="80" t="str">
        <f t="shared" si="25"/>
        <v>61 a 90 dias</v>
      </c>
      <c r="X575" s="81" t="str">
        <f t="shared" si="26"/>
        <v>22021</v>
      </c>
    </row>
    <row r="576" spans="1:24" x14ac:dyDescent="0.25">
      <c r="A576" s="57">
        <v>44316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v>-174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24"/>
        <v>82020</v>
      </c>
      <c r="W576" s="80" t="str">
        <f t="shared" si="25"/>
        <v>Acima de 120 dias</v>
      </c>
      <c r="X576" s="81" t="str">
        <f t="shared" si="26"/>
        <v>112020</v>
      </c>
    </row>
    <row r="577" spans="1:24" x14ac:dyDescent="0.25">
      <c r="A577" s="57">
        <v>44316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v>-113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24"/>
        <v>62020</v>
      </c>
      <c r="W577" s="80" t="str">
        <f t="shared" si="25"/>
        <v>91 a 120 dias</v>
      </c>
      <c r="X577" s="81" t="str">
        <f t="shared" si="26"/>
        <v>12021</v>
      </c>
    </row>
    <row r="578" spans="1:24" x14ac:dyDescent="0.25">
      <c r="A578" s="57">
        <v>44316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v>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27">MONTH(D578)&amp;YEAR(D578)</f>
        <v>102020</v>
      </c>
      <c r="W578" s="80" t="str">
        <f t="shared" ref="W578:W641" si="28">_xlfn.IFS(G578&lt;-120,"Acima de 120 dias",G578&lt;=-90,"91 a 120 dias",G578&lt;=-61,"61 a 90 dias",G578&lt;=-31,"31 a 60 dias",G578&gt;=-30,"1 a 30 dias")</f>
        <v>1 a 30 dias</v>
      </c>
      <c r="X578" s="81" t="str">
        <f t="shared" si="26"/>
        <v>52021</v>
      </c>
    </row>
    <row r="579" spans="1:24" x14ac:dyDescent="0.25">
      <c r="A579" s="57">
        <v>44316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v>-54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27"/>
        <v>102020</v>
      </c>
      <c r="W579" s="80" t="str">
        <f t="shared" si="28"/>
        <v>31 a 60 dias</v>
      </c>
      <c r="X579" s="81" t="str">
        <f t="shared" ref="X579:X642" si="29">MONTH(U579)&amp;YEAR(U579)</f>
        <v>42021</v>
      </c>
    </row>
    <row r="580" spans="1:24" x14ac:dyDescent="0.25">
      <c r="A580" s="57">
        <v>44316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v>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27"/>
        <v>72020</v>
      </c>
      <c r="W580" s="80" t="str">
        <f t="shared" si="28"/>
        <v>1 a 30 dias</v>
      </c>
      <c r="X580" s="81" t="str">
        <f t="shared" si="29"/>
        <v>52021</v>
      </c>
    </row>
    <row r="581" spans="1:24" x14ac:dyDescent="0.25">
      <c r="A581" s="57">
        <v>44316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v>-54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27"/>
        <v>82020</v>
      </c>
      <c r="W581" s="80" t="str">
        <f t="shared" si="28"/>
        <v>31 a 60 dias</v>
      </c>
      <c r="X581" s="81" t="str">
        <f t="shared" si="29"/>
        <v>42021</v>
      </c>
    </row>
    <row r="582" spans="1:24" x14ac:dyDescent="0.25">
      <c r="A582" s="57">
        <v>44316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v>-23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27"/>
        <v>102020</v>
      </c>
      <c r="W582" s="80" t="str">
        <f t="shared" si="28"/>
        <v>1 a 30 dias</v>
      </c>
      <c r="X582" s="81" t="str">
        <f t="shared" si="29"/>
        <v>42021</v>
      </c>
    </row>
    <row r="583" spans="1:24" x14ac:dyDescent="0.25">
      <c r="A583" s="57">
        <v>44316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v>-174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27"/>
        <v>42020</v>
      </c>
      <c r="W583" s="80" t="str">
        <f t="shared" si="28"/>
        <v>Acima de 120 dias</v>
      </c>
      <c r="X583" s="81" t="str">
        <f t="shared" si="29"/>
        <v>112020</v>
      </c>
    </row>
    <row r="584" spans="1:24" x14ac:dyDescent="0.25">
      <c r="A584" s="57">
        <v>44316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v>-174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27"/>
        <v>32020</v>
      </c>
      <c r="W584" s="80" t="str">
        <f t="shared" si="28"/>
        <v>Acima de 120 dias</v>
      </c>
      <c r="X584" s="81" t="str">
        <f t="shared" si="29"/>
        <v>112020</v>
      </c>
    </row>
    <row r="585" spans="1:24" x14ac:dyDescent="0.25">
      <c r="A585" s="57">
        <v>44316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v>-174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27"/>
        <v>72020</v>
      </c>
      <c r="W585" s="80" t="str">
        <f t="shared" si="28"/>
        <v>Acima de 120 dias</v>
      </c>
      <c r="X585" s="81" t="str">
        <f t="shared" si="29"/>
        <v>112020</v>
      </c>
    </row>
    <row r="586" spans="1:24" x14ac:dyDescent="0.25">
      <c r="A586" s="57">
        <v>44316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v>-23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27"/>
        <v>52020</v>
      </c>
      <c r="W586" s="80" t="str">
        <f t="shared" si="28"/>
        <v>1 a 30 dias</v>
      </c>
      <c r="X586" s="81" t="str">
        <f t="shared" si="29"/>
        <v>42021</v>
      </c>
    </row>
    <row r="587" spans="1:24" x14ac:dyDescent="0.25">
      <c r="A587" s="57">
        <v>44316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v>-144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27"/>
        <v>72020</v>
      </c>
      <c r="W587" s="80" t="str">
        <f t="shared" si="28"/>
        <v>Acima de 120 dias</v>
      </c>
      <c r="X587" s="81" t="str">
        <f t="shared" si="29"/>
        <v>12021</v>
      </c>
    </row>
    <row r="588" spans="1:24" x14ac:dyDescent="0.25">
      <c r="A588" s="57">
        <v>44316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v>-144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27"/>
        <v>72020</v>
      </c>
      <c r="W588" s="80" t="str">
        <f t="shared" si="28"/>
        <v>Acima de 120 dias</v>
      </c>
      <c r="X588" s="81" t="str">
        <f t="shared" si="29"/>
        <v>112020</v>
      </c>
    </row>
    <row r="589" spans="1:24" x14ac:dyDescent="0.25">
      <c r="A589" s="57">
        <v>44316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v>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27"/>
        <v>82020</v>
      </c>
      <c r="W589" s="80" t="str">
        <f t="shared" si="28"/>
        <v>1 a 30 dias</v>
      </c>
      <c r="X589" s="81" t="str">
        <f t="shared" si="29"/>
        <v>52021</v>
      </c>
    </row>
    <row r="590" spans="1:24" x14ac:dyDescent="0.25">
      <c r="A590" s="57">
        <v>44316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v>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27"/>
        <v>92020</v>
      </c>
      <c r="W590" s="80" t="str">
        <f t="shared" si="28"/>
        <v>1 a 30 dias</v>
      </c>
      <c r="X590" s="81" t="str">
        <f t="shared" si="29"/>
        <v>52021</v>
      </c>
    </row>
    <row r="591" spans="1:24" x14ac:dyDescent="0.25">
      <c r="A591" s="57">
        <v>44316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v>-144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27"/>
        <v>82020</v>
      </c>
      <c r="W591" s="80" t="str">
        <f t="shared" si="28"/>
        <v>Acima de 120 dias</v>
      </c>
      <c r="X591" s="81" t="str">
        <f t="shared" si="29"/>
        <v>12021</v>
      </c>
    </row>
    <row r="592" spans="1:24" x14ac:dyDescent="0.25">
      <c r="A592" s="57">
        <v>44316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v>-327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27"/>
        <v>32020</v>
      </c>
      <c r="W592" s="80" t="str">
        <f t="shared" si="28"/>
        <v>Acima de 120 dias</v>
      </c>
      <c r="X592" s="81" t="str">
        <f t="shared" si="29"/>
        <v>72020</v>
      </c>
    </row>
    <row r="593" spans="1:24" x14ac:dyDescent="0.25">
      <c r="A593" s="57">
        <v>44316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v>-54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27"/>
        <v>62020</v>
      </c>
      <c r="W593" s="80" t="str">
        <f t="shared" si="28"/>
        <v>31 a 60 dias</v>
      </c>
      <c r="X593" s="81" t="str">
        <f t="shared" si="29"/>
        <v>52021</v>
      </c>
    </row>
    <row r="594" spans="1:24" x14ac:dyDescent="0.25">
      <c r="A594" s="57">
        <v>44316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v>-23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27"/>
        <v>72020</v>
      </c>
      <c r="W594" s="80" t="str">
        <f t="shared" si="28"/>
        <v>1 a 30 dias</v>
      </c>
      <c r="X594" s="81" t="str">
        <f t="shared" si="29"/>
        <v>42021</v>
      </c>
    </row>
    <row r="595" spans="1:24" x14ac:dyDescent="0.25">
      <c r="A595" s="57">
        <v>44316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v>-266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27"/>
        <v>52020</v>
      </c>
      <c r="W595" s="80" t="str">
        <f t="shared" si="28"/>
        <v>Acima de 120 dias</v>
      </c>
      <c r="X595" s="81" t="str">
        <f t="shared" si="29"/>
        <v>92020</v>
      </c>
    </row>
    <row r="596" spans="1:24" x14ac:dyDescent="0.25">
      <c r="A596" s="57">
        <v>44316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v>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27"/>
        <v>72020</v>
      </c>
      <c r="W596" s="80" t="str">
        <f t="shared" si="28"/>
        <v>1 a 30 dias</v>
      </c>
      <c r="X596" s="81" t="str">
        <f t="shared" si="29"/>
        <v>52021</v>
      </c>
    </row>
    <row r="597" spans="1:24" x14ac:dyDescent="0.25">
      <c r="A597" s="57">
        <v>44316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v>-235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27"/>
        <v>82020</v>
      </c>
      <c r="W597" s="80" t="str">
        <f t="shared" si="28"/>
        <v>Acima de 120 dias</v>
      </c>
      <c r="X597" s="81" t="str">
        <f t="shared" si="29"/>
        <v>102020</v>
      </c>
    </row>
    <row r="598" spans="1:24" x14ac:dyDescent="0.25">
      <c r="A598" s="57">
        <v>44316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v>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27"/>
        <v>82020</v>
      </c>
      <c r="W598" s="80" t="str">
        <f t="shared" si="28"/>
        <v>1 a 30 dias</v>
      </c>
      <c r="X598" s="81" t="str">
        <f t="shared" si="29"/>
        <v>52021</v>
      </c>
    </row>
    <row r="599" spans="1:24" x14ac:dyDescent="0.25">
      <c r="A599" s="57">
        <v>44316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v>-82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27"/>
        <v>92020</v>
      </c>
      <c r="W599" s="80" t="str">
        <f t="shared" si="28"/>
        <v>61 a 90 dias</v>
      </c>
      <c r="X599" s="81" t="str">
        <f t="shared" si="29"/>
        <v>22021</v>
      </c>
    </row>
    <row r="600" spans="1:24" x14ac:dyDescent="0.25">
      <c r="A600" s="57">
        <v>44316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v>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27"/>
        <v>102020</v>
      </c>
      <c r="W600" s="80" t="str">
        <f t="shared" si="28"/>
        <v>1 a 30 dias</v>
      </c>
      <c r="X600" s="81" t="str">
        <f t="shared" si="29"/>
        <v>52021</v>
      </c>
    </row>
    <row r="601" spans="1:24" x14ac:dyDescent="0.25">
      <c r="A601" s="57">
        <v>44316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v>-388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27"/>
        <v>32020</v>
      </c>
      <c r="W601" s="80" t="str">
        <f t="shared" si="28"/>
        <v>Acima de 120 dias</v>
      </c>
      <c r="X601" s="81" t="str">
        <f t="shared" si="29"/>
        <v>42020</v>
      </c>
    </row>
    <row r="602" spans="1:24" x14ac:dyDescent="0.25">
      <c r="A602" s="57">
        <v>44316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v>-327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27"/>
        <v>52020</v>
      </c>
      <c r="W602" s="80" t="str">
        <f t="shared" si="28"/>
        <v>Acima de 120 dias</v>
      </c>
      <c r="X602" s="81" t="str">
        <f t="shared" si="29"/>
        <v>72020</v>
      </c>
    </row>
    <row r="603" spans="1:24" x14ac:dyDescent="0.25">
      <c r="A603" s="57">
        <v>44316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v>-205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27"/>
        <v>52020</v>
      </c>
      <c r="W603" s="80" t="str">
        <f t="shared" si="28"/>
        <v>Acima de 120 dias</v>
      </c>
      <c r="X603" s="81" t="str">
        <f t="shared" si="29"/>
        <v>102020</v>
      </c>
    </row>
    <row r="604" spans="1:24" x14ac:dyDescent="0.25">
      <c r="A604" s="57">
        <v>44316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v>-266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27"/>
        <v>72020</v>
      </c>
      <c r="W604" s="80" t="str">
        <f t="shared" si="28"/>
        <v>Acima de 120 dias</v>
      </c>
      <c r="X604" s="81" t="str">
        <f t="shared" si="29"/>
        <v>92020</v>
      </c>
    </row>
    <row r="605" spans="1:24" x14ac:dyDescent="0.25">
      <c r="A605" s="57">
        <v>44316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v>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27"/>
        <v>72020</v>
      </c>
      <c r="W605" s="80" t="str">
        <f t="shared" si="28"/>
        <v>1 a 30 dias</v>
      </c>
      <c r="X605" s="81" t="str">
        <f t="shared" si="29"/>
        <v>52021</v>
      </c>
    </row>
    <row r="606" spans="1:24" x14ac:dyDescent="0.25">
      <c r="A606" s="57">
        <v>44316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v>-82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27"/>
        <v>82020</v>
      </c>
      <c r="W606" s="80" t="str">
        <f t="shared" si="28"/>
        <v>61 a 90 dias</v>
      </c>
      <c r="X606" s="81" t="str">
        <f t="shared" si="29"/>
        <v>22021</v>
      </c>
    </row>
    <row r="607" spans="1:24" x14ac:dyDescent="0.25">
      <c r="A607" s="57">
        <v>44316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v>-144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27"/>
        <v>82020</v>
      </c>
      <c r="W607" s="80" t="str">
        <f t="shared" si="28"/>
        <v>Acima de 120 dias</v>
      </c>
      <c r="X607" s="81" t="str">
        <f t="shared" si="29"/>
        <v>122020</v>
      </c>
    </row>
    <row r="608" spans="1:24" x14ac:dyDescent="0.25">
      <c r="A608" s="57">
        <v>44316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v>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27"/>
        <v>92020</v>
      </c>
      <c r="W608" s="80" t="str">
        <f t="shared" si="28"/>
        <v>1 a 30 dias</v>
      </c>
      <c r="X608" s="81" t="str">
        <f t="shared" si="29"/>
        <v>52021</v>
      </c>
    </row>
    <row r="609" spans="1:24" x14ac:dyDescent="0.25">
      <c r="A609" s="57">
        <v>44316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v>-54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27"/>
        <v>102020</v>
      </c>
      <c r="W609" s="80" t="str">
        <f t="shared" si="28"/>
        <v>31 a 60 dias</v>
      </c>
      <c r="X609" s="81" t="str">
        <f t="shared" si="29"/>
        <v>32021</v>
      </c>
    </row>
    <row r="610" spans="1:24" x14ac:dyDescent="0.25">
      <c r="A610" s="57">
        <v>44316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v>-144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27"/>
        <v>72020</v>
      </c>
      <c r="W610" s="80" t="str">
        <f t="shared" si="28"/>
        <v>Acima de 120 dias</v>
      </c>
      <c r="X610" s="81" t="str">
        <f t="shared" si="29"/>
        <v>12021</v>
      </c>
    </row>
    <row r="611" spans="1:24" x14ac:dyDescent="0.25">
      <c r="A611" s="57">
        <v>44316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v>-235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27"/>
        <v>82020</v>
      </c>
      <c r="W611" s="80" t="str">
        <f t="shared" si="28"/>
        <v>Acima de 120 dias</v>
      </c>
      <c r="X611" s="81" t="str">
        <f t="shared" si="29"/>
        <v>102020</v>
      </c>
    </row>
    <row r="612" spans="1:24" x14ac:dyDescent="0.25">
      <c r="A612" s="57">
        <v>44316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v>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27"/>
        <v>102020</v>
      </c>
      <c r="W612" s="80" t="str">
        <f t="shared" si="28"/>
        <v>1 a 30 dias</v>
      </c>
      <c r="X612" s="81" t="str">
        <f t="shared" si="29"/>
        <v>52021</v>
      </c>
    </row>
    <row r="613" spans="1:24" x14ac:dyDescent="0.25">
      <c r="A613" s="57">
        <v>44316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v>-235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27"/>
        <v>82020</v>
      </c>
      <c r="W613" s="80" t="str">
        <f t="shared" si="28"/>
        <v>Acima de 120 dias</v>
      </c>
      <c r="X613" s="81" t="str">
        <f t="shared" si="29"/>
        <v>102020</v>
      </c>
    </row>
    <row r="614" spans="1:24" x14ac:dyDescent="0.25">
      <c r="A614" s="57">
        <v>44316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v>-144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27"/>
        <v>82020</v>
      </c>
      <c r="W614" s="80" t="str">
        <f t="shared" si="28"/>
        <v>Acima de 120 dias</v>
      </c>
      <c r="X614" s="81" t="str">
        <f t="shared" si="29"/>
        <v>12021</v>
      </c>
    </row>
    <row r="615" spans="1:24" x14ac:dyDescent="0.25">
      <c r="A615" s="57">
        <v>44316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v>-174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27"/>
        <v>82020</v>
      </c>
      <c r="W615" s="80" t="str">
        <f t="shared" si="28"/>
        <v>Acima de 120 dias</v>
      </c>
      <c r="X615" s="81" t="str">
        <f t="shared" si="29"/>
        <v>112020</v>
      </c>
    </row>
    <row r="616" spans="1:24" x14ac:dyDescent="0.25">
      <c r="A616" s="57">
        <v>44316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v>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27"/>
        <v>82020</v>
      </c>
      <c r="W616" s="80" t="str">
        <f t="shared" si="28"/>
        <v>1 a 30 dias</v>
      </c>
      <c r="X616" s="81" t="str">
        <f t="shared" si="29"/>
        <v>52021</v>
      </c>
    </row>
    <row r="617" spans="1:24" x14ac:dyDescent="0.25">
      <c r="A617" s="57">
        <v>44316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v>-144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27"/>
        <v>92020</v>
      </c>
      <c r="W617" s="80" t="str">
        <f t="shared" si="28"/>
        <v>Acima de 120 dias</v>
      </c>
      <c r="X617" s="81" t="str">
        <f t="shared" si="29"/>
        <v>12021</v>
      </c>
    </row>
    <row r="618" spans="1:24" x14ac:dyDescent="0.25">
      <c r="A618" s="57">
        <v>44316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v>-54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27"/>
        <v>102020</v>
      </c>
      <c r="W618" s="80" t="str">
        <f t="shared" si="28"/>
        <v>31 a 60 dias</v>
      </c>
      <c r="X618" s="81" t="str">
        <f t="shared" si="29"/>
        <v>42021</v>
      </c>
    </row>
    <row r="619" spans="1:24" x14ac:dyDescent="0.25">
      <c r="A619" s="57">
        <v>44316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v>-144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27"/>
        <v>92020</v>
      </c>
      <c r="W619" s="80" t="str">
        <f t="shared" si="28"/>
        <v>Acima de 120 dias</v>
      </c>
      <c r="X619" s="81" t="str">
        <f t="shared" si="29"/>
        <v>122020</v>
      </c>
    </row>
    <row r="620" spans="1:24" x14ac:dyDescent="0.25">
      <c r="A620" s="57">
        <v>44316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v>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27"/>
        <v>102020</v>
      </c>
      <c r="W620" s="80" t="str">
        <f t="shared" si="28"/>
        <v>1 a 30 dias</v>
      </c>
      <c r="X620" s="81" t="str">
        <f t="shared" si="29"/>
        <v>52021</v>
      </c>
    </row>
    <row r="621" spans="1:24" x14ac:dyDescent="0.25">
      <c r="A621" s="57">
        <v>44316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v>-54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27"/>
        <v>102020</v>
      </c>
      <c r="W621" s="80" t="str">
        <f t="shared" si="28"/>
        <v>31 a 60 dias</v>
      </c>
      <c r="X621" s="81" t="str">
        <f t="shared" si="29"/>
        <v>32021</v>
      </c>
    </row>
    <row r="622" spans="1:24" x14ac:dyDescent="0.25">
      <c r="A622" s="57">
        <v>44316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v>-54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27"/>
        <v>102020</v>
      </c>
      <c r="W622" s="80" t="str">
        <f t="shared" si="28"/>
        <v>31 a 60 dias</v>
      </c>
      <c r="X622" s="81" t="str">
        <f t="shared" si="29"/>
        <v>32021</v>
      </c>
    </row>
    <row r="623" spans="1:24" x14ac:dyDescent="0.25">
      <c r="A623" s="57">
        <v>44316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v>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27"/>
        <v>62020</v>
      </c>
      <c r="W623" s="80" t="str">
        <f t="shared" si="28"/>
        <v>1 a 30 dias</v>
      </c>
      <c r="X623" s="81" t="str">
        <f t="shared" si="29"/>
        <v>52021</v>
      </c>
    </row>
    <row r="624" spans="1:24" x14ac:dyDescent="0.25">
      <c r="A624" s="57">
        <v>44316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v>-174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27"/>
        <v>82020</v>
      </c>
      <c r="W624" s="80" t="str">
        <f t="shared" si="28"/>
        <v>Acima de 120 dias</v>
      </c>
      <c r="X624" s="81" t="str">
        <f t="shared" si="29"/>
        <v>112020</v>
      </c>
    </row>
    <row r="625" spans="1:24" x14ac:dyDescent="0.25">
      <c r="A625" s="57">
        <v>44316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v>-23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27"/>
        <v>102020</v>
      </c>
      <c r="W625" s="80" t="str">
        <f t="shared" si="28"/>
        <v>1 a 30 dias</v>
      </c>
      <c r="X625" s="81" t="str">
        <f t="shared" si="29"/>
        <v>42021</v>
      </c>
    </row>
    <row r="626" spans="1:24" x14ac:dyDescent="0.25">
      <c r="A626" s="57">
        <v>44316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v>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27"/>
        <v>92020</v>
      </c>
      <c r="W626" s="80" t="str">
        <f t="shared" si="28"/>
        <v>1 a 30 dias</v>
      </c>
      <c r="X626" s="81" t="str">
        <f t="shared" si="29"/>
        <v>52021</v>
      </c>
    </row>
    <row r="627" spans="1:24" x14ac:dyDescent="0.25">
      <c r="A627" s="57">
        <v>44316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v>-113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27"/>
        <v>92020</v>
      </c>
      <c r="W627" s="80" t="str">
        <f t="shared" si="28"/>
        <v>91 a 120 dias</v>
      </c>
      <c r="X627" s="81" t="str">
        <f t="shared" si="29"/>
        <v>12021</v>
      </c>
    </row>
    <row r="628" spans="1:24" x14ac:dyDescent="0.25">
      <c r="A628" s="57">
        <v>44316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v>-297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27"/>
        <v>32020</v>
      </c>
      <c r="W628" s="80" t="str">
        <f t="shared" si="28"/>
        <v>Acima de 120 dias</v>
      </c>
      <c r="X628" s="81" t="str">
        <f t="shared" si="29"/>
        <v>82020</v>
      </c>
    </row>
    <row r="629" spans="1:24" x14ac:dyDescent="0.25">
      <c r="A629" s="57">
        <v>44316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v>-327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27"/>
        <v>32020</v>
      </c>
      <c r="W629" s="80" t="str">
        <f t="shared" si="28"/>
        <v>Acima de 120 dias</v>
      </c>
      <c r="X629" s="81" t="str">
        <f t="shared" si="29"/>
        <v>62020</v>
      </c>
    </row>
    <row r="630" spans="1:24" x14ac:dyDescent="0.25">
      <c r="A630" s="57">
        <v>44316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v>-235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27"/>
        <v>42020</v>
      </c>
      <c r="W630" s="80" t="str">
        <f t="shared" si="28"/>
        <v>Acima de 120 dias</v>
      </c>
      <c r="X630" s="81" t="str">
        <f t="shared" si="29"/>
        <v>102020</v>
      </c>
    </row>
    <row r="631" spans="1:24" x14ac:dyDescent="0.25">
      <c r="A631" s="57">
        <v>44316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v>-144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27"/>
        <v>52020</v>
      </c>
      <c r="W631" s="80" t="str">
        <f t="shared" si="28"/>
        <v>Acima de 120 dias</v>
      </c>
      <c r="X631" s="81" t="str">
        <f t="shared" si="29"/>
        <v>122020</v>
      </c>
    </row>
    <row r="632" spans="1:24" x14ac:dyDescent="0.25">
      <c r="A632" s="57">
        <v>44316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v>-82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27"/>
        <v>52020</v>
      </c>
      <c r="W632" s="80" t="str">
        <f t="shared" si="28"/>
        <v>61 a 90 dias</v>
      </c>
      <c r="X632" s="81" t="str">
        <f t="shared" si="29"/>
        <v>22021</v>
      </c>
    </row>
    <row r="633" spans="1:24" x14ac:dyDescent="0.25">
      <c r="A633" s="57">
        <v>44316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v>-113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27"/>
        <v>82020</v>
      </c>
      <c r="W633" s="80" t="str">
        <f t="shared" si="28"/>
        <v>91 a 120 dias</v>
      </c>
      <c r="X633" s="81" t="str">
        <f t="shared" si="29"/>
        <v>12021</v>
      </c>
    </row>
    <row r="634" spans="1:24" x14ac:dyDescent="0.25">
      <c r="A634" s="57">
        <v>44316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v>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27"/>
        <v>82020</v>
      </c>
      <c r="W634" s="80" t="str">
        <f t="shared" si="28"/>
        <v>1 a 30 dias</v>
      </c>
      <c r="X634" s="81" t="str">
        <f t="shared" si="29"/>
        <v>52021</v>
      </c>
    </row>
    <row r="635" spans="1:24" x14ac:dyDescent="0.25">
      <c r="A635" s="57">
        <v>44316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v>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27"/>
        <v>82020</v>
      </c>
      <c r="W635" s="80" t="str">
        <f t="shared" si="28"/>
        <v>1 a 30 dias</v>
      </c>
      <c r="X635" s="81" t="str">
        <f t="shared" si="29"/>
        <v>52021</v>
      </c>
    </row>
    <row r="636" spans="1:24" x14ac:dyDescent="0.25">
      <c r="A636" s="57">
        <v>44316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v>-174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27"/>
        <v>82020</v>
      </c>
      <c r="W636" s="80" t="str">
        <f t="shared" si="28"/>
        <v>Acima de 120 dias</v>
      </c>
      <c r="X636" s="81" t="str">
        <f t="shared" si="29"/>
        <v>112020</v>
      </c>
    </row>
    <row r="637" spans="1:24" x14ac:dyDescent="0.25">
      <c r="A637" s="57">
        <v>44316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v>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27"/>
        <v>82020</v>
      </c>
      <c r="W637" s="80" t="str">
        <f t="shared" si="28"/>
        <v>1 a 30 dias</v>
      </c>
      <c r="X637" s="81" t="str">
        <f t="shared" si="29"/>
        <v>52021</v>
      </c>
    </row>
    <row r="638" spans="1:24" x14ac:dyDescent="0.25">
      <c r="A638" s="57">
        <v>44316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v>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27"/>
        <v>92020</v>
      </c>
      <c r="W638" s="80" t="str">
        <f t="shared" si="28"/>
        <v>1 a 30 dias</v>
      </c>
      <c r="X638" s="81" t="str">
        <f t="shared" si="29"/>
        <v>52021</v>
      </c>
    </row>
    <row r="639" spans="1:24" x14ac:dyDescent="0.25">
      <c r="A639" s="57">
        <v>44316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v>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27"/>
        <v>82020</v>
      </c>
      <c r="W639" s="80" t="str">
        <f t="shared" si="28"/>
        <v>1 a 30 dias</v>
      </c>
      <c r="X639" s="81" t="str">
        <f t="shared" si="29"/>
        <v>52021</v>
      </c>
    </row>
    <row r="640" spans="1:24" x14ac:dyDescent="0.25">
      <c r="A640" s="57">
        <v>44316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v>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27"/>
        <v>52020</v>
      </c>
      <c r="W640" s="80" t="str">
        <f t="shared" si="28"/>
        <v>1 a 30 dias</v>
      </c>
      <c r="X640" s="81" t="str">
        <f t="shared" si="29"/>
        <v>52021</v>
      </c>
    </row>
    <row r="641" spans="1:24" x14ac:dyDescent="0.25">
      <c r="A641" s="57">
        <v>44316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v>-205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27"/>
        <v>62020</v>
      </c>
      <c r="W641" s="80" t="str">
        <f t="shared" si="28"/>
        <v>Acima de 120 dias</v>
      </c>
      <c r="X641" s="81" t="str">
        <f t="shared" si="29"/>
        <v>102020</v>
      </c>
    </row>
    <row r="642" spans="1:24" x14ac:dyDescent="0.25">
      <c r="A642" s="57">
        <v>44316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v>-297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30">MONTH(D642)&amp;YEAR(D642)</f>
        <v>62020</v>
      </c>
      <c r="W642" s="80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1" t="str">
        <f t="shared" si="29"/>
        <v>82020</v>
      </c>
    </row>
    <row r="643" spans="1:24" x14ac:dyDescent="0.25">
      <c r="A643" s="57">
        <v>44316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v>-144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30"/>
        <v>72020</v>
      </c>
      <c r="W643" s="80" t="str">
        <f t="shared" si="31"/>
        <v>Acima de 120 dias</v>
      </c>
      <c r="X643" s="81" t="str">
        <f t="shared" ref="X643:X706" si="32">MONTH(U643)&amp;YEAR(U643)</f>
        <v>122020</v>
      </c>
    </row>
    <row r="644" spans="1:24" x14ac:dyDescent="0.25">
      <c r="A644" s="57">
        <v>44316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v>-174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30"/>
        <v>82020</v>
      </c>
      <c r="W644" s="80" t="str">
        <f t="shared" si="31"/>
        <v>Acima de 120 dias</v>
      </c>
      <c r="X644" s="81" t="str">
        <f t="shared" si="32"/>
        <v>112020</v>
      </c>
    </row>
    <row r="645" spans="1:24" x14ac:dyDescent="0.25">
      <c r="A645" s="57">
        <v>44316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v>-144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30"/>
        <v>42020</v>
      </c>
      <c r="W645" s="80" t="str">
        <f t="shared" si="31"/>
        <v>Acima de 120 dias</v>
      </c>
      <c r="X645" s="81" t="str">
        <f t="shared" si="32"/>
        <v>122020</v>
      </c>
    </row>
    <row r="646" spans="1:24" x14ac:dyDescent="0.25">
      <c r="A646" s="57">
        <v>44316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v>-174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30"/>
        <v>52020</v>
      </c>
      <c r="W646" s="80" t="str">
        <f t="shared" si="31"/>
        <v>Acima de 120 dias</v>
      </c>
      <c r="X646" s="81" t="str">
        <f t="shared" si="32"/>
        <v>112020</v>
      </c>
    </row>
    <row r="647" spans="1:24" x14ac:dyDescent="0.25">
      <c r="A647" s="57">
        <v>44316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v>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30"/>
        <v>72020</v>
      </c>
      <c r="W647" s="80" t="str">
        <f t="shared" si="31"/>
        <v>1 a 30 dias</v>
      </c>
      <c r="X647" s="81" t="str">
        <f t="shared" si="32"/>
        <v>52021</v>
      </c>
    </row>
    <row r="648" spans="1:24" x14ac:dyDescent="0.25">
      <c r="A648" s="57">
        <v>44316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v>-144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30"/>
        <v>82020</v>
      </c>
      <c r="W648" s="80" t="str">
        <f t="shared" si="31"/>
        <v>Acima de 120 dias</v>
      </c>
      <c r="X648" s="81" t="str">
        <f t="shared" si="32"/>
        <v>122020</v>
      </c>
    </row>
    <row r="649" spans="1:24" x14ac:dyDescent="0.25">
      <c r="A649" s="57">
        <v>44316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v>-144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30"/>
        <v>62020</v>
      </c>
      <c r="W649" s="80" t="str">
        <f t="shared" si="31"/>
        <v>Acima de 120 dias</v>
      </c>
      <c r="X649" s="81" t="str">
        <f t="shared" si="32"/>
        <v>12021</v>
      </c>
    </row>
    <row r="650" spans="1:24" x14ac:dyDescent="0.25">
      <c r="A650" s="57">
        <v>44316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v>-174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30"/>
        <v>82020</v>
      </c>
      <c r="W650" s="80" t="str">
        <f t="shared" si="31"/>
        <v>Acima de 120 dias</v>
      </c>
      <c r="X650" s="81" t="str">
        <f t="shared" si="32"/>
        <v>112020</v>
      </c>
    </row>
    <row r="651" spans="1:24" x14ac:dyDescent="0.25">
      <c r="A651" s="57">
        <v>44316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v>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30"/>
        <v>82020</v>
      </c>
      <c r="W651" s="80" t="str">
        <f t="shared" si="31"/>
        <v>1 a 30 dias</v>
      </c>
      <c r="X651" s="81" t="str">
        <f t="shared" si="32"/>
        <v>52021</v>
      </c>
    </row>
    <row r="652" spans="1:24" x14ac:dyDescent="0.25">
      <c r="A652" s="57">
        <v>44316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v>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30"/>
        <v>102020</v>
      </c>
      <c r="W652" s="80" t="str">
        <f t="shared" si="31"/>
        <v>1 a 30 dias</v>
      </c>
      <c r="X652" s="81" t="str">
        <f t="shared" si="32"/>
        <v>52021</v>
      </c>
    </row>
    <row r="653" spans="1:24" x14ac:dyDescent="0.25">
      <c r="A653" s="57">
        <v>44316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v>-82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30"/>
        <v>82020</v>
      </c>
      <c r="W653" s="80" t="str">
        <f t="shared" si="31"/>
        <v>61 a 90 dias</v>
      </c>
      <c r="X653" s="81" t="str">
        <f t="shared" si="32"/>
        <v>22021</v>
      </c>
    </row>
    <row r="654" spans="1:24" x14ac:dyDescent="0.25">
      <c r="A654" s="57">
        <v>44316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v>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30"/>
        <v>92020</v>
      </c>
      <c r="W654" s="80" t="str">
        <f t="shared" si="31"/>
        <v>1 a 30 dias</v>
      </c>
      <c r="X654" s="81" t="str">
        <f t="shared" si="32"/>
        <v>52021</v>
      </c>
    </row>
    <row r="655" spans="1:24" x14ac:dyDescent="0.25">
      <c r="A655" s="57">
        <v>44316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v>-54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30"/>
        <v>82020</v>
      </c>
      <c r="W655" s="80" t="str">
        <f t="shared" si="31"/>
        <v>31 a 60 dias</v>
      </c>
      <c r="X655" s="81" t="str">
        <f t="shared" si="32"/>
        <v>42021</v>
      </c>
    </row>
    <row r="656" spans="1:24" x14ac:dyDescent="0.25">
      <c r="A656" s="57">
        <v>44316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v>-144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30"/>
        <v>82020</v>
      </c>
      <c r="W656" s="80" t="str">
        <f t="shared" si="31"/>
        <v>Acima de 120 dias</v>
      </c>
      <c r="X656" s="81" t="str">
        <f t="shared" si="32"/>
        <v>12021</v>
      </c>
    </row>
    <row r="657" spans="1:24" x14ac:dyDescent="0.25">
      <c r="A657" s="57">
        <v>44316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v>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30"/>
        <v>112020</v>
      </c>
      <c r="W657" s="80" t="str">
        <f t="shared" si="31"/>
        <v>1 a 30 dias</v>
      </c>
      <c r="X657" s="81" t="str">
        <f t="shared" si="32"/>
        <v>52021</v>
      </c>
    </row>
    <row r="658" spans="1:24" x14ac:dyDescent="0.25">
      <c r="A658" s="57">
        <v>44316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v>-327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30"/>
        <v>52020</v>
      </c>
      <c r="W658" s="80" t="str">
        <f t="shared" si="31"/>
        <v>Acima de 120 dias</v>
      </c>
      <c r="X658" s="81" t="str">
        <f t="shared" si="32"/>
        <v>82020</v>
      </c>
    </row>
    <row r="659" spans="1:24" x14ac:dyDescent="0.25">
      <c r="A659" s="57">
        <v>44316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v>-297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30"/>
        <v>62020</v>
      </c>
      <c r="W659" s="80" t="str">
        <f t="shared" si="31"/>
        <v>Acima de 120 dias</v>
      </c>
      <c r="X659" s="81" t="str">
        <f t="shared" si="32"/>
        <v>82020</v>
      </c>
    </row>
    <row r="660" spans="1:24" x14ac:dyDescent="0.25">
      <c r="A660" s="57">
        <v>44316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v>-23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30"/>
        <v>102020</v>
      </c>
      <c r="W660" s="80" t="str">
        <f t="shared" si="31"/>
        <v>1 a 30 dias</v>
      </c>
      <c r="X660" s="81" t="str">
        <f t="shared" si="32"/>
        <v>42021</v>
      </c>
    </row>
    <row r="661" spans="1:24" x14ac:dyDescent="0.25">
      <c r="A661" s="57">
        <v>44316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v>-205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30"/>
        <v>72020</v>
      </c>
      <c r="W661" s="80" t="str">
        <f t="shared" si="31"/>
        <v>Acima de 120 dias</v>
      </c>
      <c r="X661" s="81" t="str">
        <f t="shared" si="32"/>
        <v>102020</v>
      </c>
    </row>
    <row r="662" spans="1:24" x14ac:dyDescent="0.25">
      <c r="A662" s="57">
        <v>44316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v>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30"/>
        <v>92020</v>
      </c>
      <c r="W662" s="80" t="str">
        <f t="shared" si="31"/>
        <v>1 a 30 dias</v>
      </c>
      <c r="X662" s="81" t="str">
        <f t="shared" si="32"/>
        <v>52021</v>
      </c>
    </row>
    <row r="663" spans="1:24" x14ac:dyDescent="0.25">
      <c r="A663" s="57">
        <v>44316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v>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30"/>
        <v>92020</v>
      </c>
      <c r="W663" s="80" t="str">
        <f t="shared" si="31"/>
        <v>1 a 30 dias</v>
      </c>
      <c r="X663" s="81" t="str">
        <f t="shared" si="32"/>
        <v>52021</v>
      </c>
    </row>
    <row r="664" spans="1:24" x14ac:dyDescent="0.25">
      <c r="A664" s="57">
        <v>44316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v>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30"/>
        <v>52020</v>
      </c>
      <c r="W664" s="80" t="str">
        <f t="shared" si="31"/>
        <v>1 a 30 dias</v>
      </c>
      <c r="X664" s="81" t="str">
        <f t="shared" si="32"/>
        <v>52021</v>
      </c>
    </row>
    <row r="665" spans="1:24" x14ac:dyDescent="0.25">
      <c r="A665" s="57">
        <v>44316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v>-144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30"/>
        <v>62020</v>
      </c>
      <c r="W665" s="80" t="str">
        <f t="shared" si="31"/>
        <v>Acima de 120 dias</v>
      </c>
      <c r="X665" s="81" t="str">
        <f t="shared" si="32"/>
        <v>122020</v>
      </c>
    </row>
    <row r="666" spans="1:24" x14ac:dyDescent="0.25">
      <c r="A666" s="57">
        <v>44316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v>-297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30"/>
        <v>52020</v>
      </c>
      <c r="W666" s="80" t="str">
        <f t="shared" si="31"/>
        <v>Acima de 120 dias</v>
      </c>
      <c r="X666" s="81" t="str">
        <f t="shared" si="32"/>
        <v>72020</v>
      </c>
    </row>
    <row r="667" spans="1:24" x14ac:dyDescent="0.25">
      <c r="A667" s="57">
        <v>44316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v>-174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30"/>
        <v>52020</v>
      </c>
      <c r="W667" s="80" t="str">
        <f t="shared" si="31"/>
        <v>Acima de 120 dias</v>
      </c>
      <c r="X667" s="81" t="str">
        <f t="shared" si="32"/>
        <v>112020</v>
      </c>
    </row>
    <row r="668" spans="1:24" x14ac:dyDescent="0.25">
      <c r="A668" s="57">
        <v>44316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v>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30"/>
        <v>62020</v>
      </c>
      <c r="W668" s="80" t="str">
        <f t="shared" si="31"/>
        <v>1 a 30 dias</v>
      </c>
      <c r="X668" s="81" t="str">
        <f t="shared" si="32"/>
        <v>52021</v>
      </c>
    </row>
    <row r="669" spans="1:24" x14ac:dyDescent="0.25">
      <c r="A669" s="57">
        <v>44316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v>-82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30"/>
        <v>72020</v>
      </c>
      <c r="W669" s="80" t="str">
        <f t="shared" si="31"/>
        <v>61 a 90 dias</v>
      </c>
      <c r="X669" s="81" t="str">
        <f t="shared" si="32"/>
        <v>22021</v>
      </c>
    </row>
    <row r="670" spans="1:24" x14ac:dyDescent="0.25">
      <c r="A670" s="57">
        <v>44316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v>-23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30"/>
        <v>82020</v>
      </c>
      <c r="W670" s="80" t="str">
        <f t="shared" si="31"/>
        <v>1 a 30 dias</v>
      </c>
      <c r="X670" s="81" t="str">
        <f t="shared" si="32"/>
        <v>42021</v>
      </c>
    </row>
    <row r="671" spans="1:24" x14ac:dyDescent="0.25">
      <c r="A671" s="57">
        <v>44316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v>-113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30"/>
        <v>82020</v>
      </c>
      <c r="W671" s="80" t="str">
        <f t="shared" si="31"/>
        <v>91 a 120 dias</v>
      </c>
      <c r="X671" s="81" t="str">
        <f t="shared" si="32"/>
        <v>12021</v>
      </c>
    </row>
    <row r="672" spans="1:24" x14ac:dyDescent="0.25">
      <c r="A672" s="57">
        <v>44316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v>-235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30"/>
        <v>82020</v>
      </c>
      <c r="W672" s="80" t="str">
        <f t="shared" si="31"/>
        <v>Acima de 120 dias</v>
      </c>
      <c r="X672" s="81" t="str">
        <f t="shared" si="32"/>
        <v>102020</v>
      </c>
    </row>
    <row r="673" spans="1:24" x14ac:dyDescent="0.25">
      <c r="A673" s="57">
        <v>44316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v>-144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30"/>
        <v>82020</v>
      </c>
      <c r="W673" s="80" t="str">
        <f t="shared" si="31"/>
        <v>Acima de 120 dias</v>
      </c>
      <c r="X673" s="81" t="str">
        <f t="shared" si="32"/>
        <v>122020</v>
      </c>
    </row>
    <row r="674" spans="1:24" x14ac:dyDescent="0.25">
      <c r="A674" s="57">
        <v>44316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v>-144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30"/>
        <v>82020</v>
      </c>
      <c r="W674" s="80" t="str">
        <f t="shared" si="31"/>
        <v>Acima de 120 dias</v>
      </c>
      <c r="X674" s="81" t="str">
        <f t="shared" si="32"/>
        <v>122020</v>
      </c>
    </row>
    <row r="675" spans="1:24" x14ac:dyDescent="0.25">
      <c r="A675" s="57">
        <v>44316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v>-54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30"/>
        <v>92020</v>
      </c>
      <c r="W675" s="80" t="str">
        <f t="shared" si="31"/>
        <v>31 a 60 dias</v>
      </c>
      <c r="X675" s="81" t="str">
        <f t="shared" si="32"/>
        <v>32021</v>
      </c>
    </row>
    <row r="676" spans="1:24" x14ac:dyDescent="0.25">
      <c r="A676" s="57">
        <v>44316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v>-297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30"/>
        <v>52020</v>
      </c>
      <c r="W676" s="80" t="str">
        <f t="shared" si="31"/>
        <v>Acima de 120 dias</v>
      </c>
      <c r="X676" s="81" t="str">
        <f t="shared" si="32"/>
        <v>82020</v>
      </c>
    </row>
    <row r="677" spans="1:24" x14ac:dyDescent="0.25">
      <c r="A677" s="57">
        <v>44316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v>-144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30"/>
        <v>62020</v>
      </c>
      <c r="W677" s="80" t="str">
        <f t="shared" si="31"/>
        <v>Acima de 120 dias</v>
      </c>
      <c r="X677" s="81" t="str">
        <f t="shared" si="32"/>
        <v>122020</v>
      </c>
    </row>
    <row r="678" spans="1:24" x14ac:dyDescent="0.25">
      <c r="A678" s="57">
        <v>44316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v>-266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30"/>
        <v>62020</v>
      </c>
      <c r="W678" s="80" t="str">
        <f t="shared" si="31"/>
        <v>Acima de 120 dias</v>
      </c>
      <c r="X678" s="81" t="str">
        <f t="shared" si="32"/>
        <v>82020</v>
      </c>
    </row>
    <row r="679" spans="1:24" x14ac:dyDescent="0.25">
      <c r="A679" s="57">
        <v>44316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v>-205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30"/>
        <v>72020</v>
      </c>
      <c r="W679" s="80" t="str">
        <f t="shared" si="31"/>
        <v>Acima de 120 dias</v>
      </c>
      <c r="X679" s="81" t="str">
        <f t="shared" si="32"/>
        <v>112020</v>
      </c>
    </row>
    <row r="680" spans="1:24" x14ac:dyDescent="0.25">
      <c r="A680" s="57">
        <v>44316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v>-144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30"/>
        <v>72020</v>
      </c>
      <c r="W680" s="80" t="str">
        <f t="shared" si="31"/>
        <v>Acima de 120 dias</v>
      </c>
      <c r="X680" s="81" t="str">
        <f t="shared" si="32"/>
        <v>122020</v>
      </c>
    </row>
    <row r="681" spans="1:24" x14ac:dyDescent="0.25">
      <c r="A681" s="57">
        <v>44316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v>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30"/>
        <v>102020</v>
      </c>
      <c r="W681" s="80" t="str">
        <f t="shared" si="31"/>
        <v>1 a 30 dias</v>
      </c>
      <c r="X681" s="81" t="str">
        <f t="shared" si="32"/>
        <v>52021</v>
      </c>
    </row>
    <row r="682" spans="1:24" x14ac:dyDescent="0.25">
      <c r="A682" s="57">
        <v>44316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v>-54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30"/>
        <v>42020</v>
      </c>
      <c r="W682" s="80" t="str">
        <f t="shared" si="31"/>
        <v>31 a 60 dias</v>
      </c>
      <c r="X682" s="81" t="str">
        <f t="shared" si="32"/>
        <v>32021</v>
      </c>
    </row>
    <row r="683" spans="1:24" x14ac:dyDescent="0.25">
      <c r="A683" s="57">
        <v>44316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v>-297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30"/>
        <v>52020</v>
      </c>
      <c r="W683" s="80" t="str">
        <f t="shared" si="31"/>
        <v>Acima de 120 dias</v>
      </c>
      <c r="X683" s="81" t="str">
        <f t="shared" si="32"/>
        <v>82020</v>
      </c>
    </row>
    <row r="684" spans="1:24" x14ac:dyDescent="0.25">
      <c r="A684" s="57">
        <v>44316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v>-235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30"/>
        <v>82020</v>
      </c>
      <c r="W684" s="80" t="str">
        <f t="shared" si="31"/>
        <v>Acima de 120 dias</v>
      </c>
      <c r="X684" s="81" t="str">
        <f t="shared" si="32"/>
        <v>102020</v>
      </c>
    </row>
    <row r="685" spans="1:24" x14ac:dyDescent="0.25">
      <c r="A685" s="57">
        <v>44316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v>-174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30"/>
        <v>82020</v>
      </c>
      <c r="W685" s="80" t="str">
        <f t="shared" si="31"/>
        <v>Acima de 120 dias</v>
      </c>
      <c r="X685" s="81" t="str">
        <f t="shared" si="32"/>
        <v>12021</v>
      </c>
    </row>
    <row r="686" spans="1:24" x14ac:dyDescent="0.25">
      <c r="A686" s="57">
        <v>44316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v>-54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30"/>
        <v>92020</v>
      </c>
      <c r="W686" s="80" t="str">
        <f t="shared" si="31"/>
        <v>31 a 60 dias</v>
      </c>
      <c r="X686" s="81" t="str">
        <f t="shared" si="32"/>
        <v>42021</v>
      </c>
    </row>
    <row r="687" spans="1:24" x14ac:dyDescent="0.25">
      <c r="A687" s="57">
        <v>44316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v>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30"/>
        <v>82020</v>
      </c>
      <c r="W687" s="80" t="str">
        <f t="shared" si="31"/>
        <v>1 a 30 dias</v>
      </c>
      <c r="X687" s="81" t="str">
        <f t="shared" si="32"/>
        <v>52021</v>
      </c>
    </row>
    <row r="688" spans="1:24" x14ac:dyDescent="0.25">
      <c r="A688" s="57">
        <v>44316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v>-54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30"/>
        <v>82020</v>
      </c>
      <c r="W688" s="80" t="str">
        <f t="shared" si="31"/>
        <v>31 a 60 dias</v>
      </c>
      <c r="X688" s="81" t="str">
        <f t="shared" si="32"/>
        <v>32021</v>
      </c>
    </row>
    <row r="689" spans="1:24" x14ac:dyDescent="0.25">
      <c r="A689" s="57">
        <v>44316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v>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30"/>
        <v>92020</v>
      </c>
      <c r="W689" s="80" t="str">
        <f t="shared" si="31"/>
        <v>1 a 30 dias</v>
      </c>
      <c r="X689" s="81" t="str">
        <f t="shared" si="32"/>
        <v>52021</v>
      </c>
    </row>
    <row r="690" spans="1:24" x14ac:dyDescent="0.25">
      <c r="A690" s="57">
        <v>44316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v>-297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30"/>
        <v>52020</v>
      </c>
      <c r="W690" s="80" t="str">
        <f t="shared" si="31"/>
        <v>Acima de 120 dias</v>
      </c>
      <c r="X690" s="81" t="str">
        <f t="shared" si="32"/>
        <v>62021</v>
      </c>
    </row>
    <row r="691" spans="1:24" x14ac:dyDescent="0.25">
      <c r="A691" s="57">
        <v>44316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v>-297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30"/>
        <v>42020</v>
      </c>
      <c r="W691" s="80" t="str">
        <f t="shared" si="31"/>
        <v>Acima de 120 dias</v>
      </c>
      <c r="X691" s="81" t="str">
        <f t="shared" si="32"/>
        <v>82020</v>
      </c>
    </row>
    <row r="692" spans="1:24" x14ac:dyDescent="0.25">
      <c r="A692" s="57">
        <v>44316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v>-82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30"/>
        <v>42020</v>
      </c>
      <c r="W692" s="80" t="str">
        <f t="shared" si="31"/>
        <v>61 a 90 dias</v>
      </c>
      <c r="X692" s="81" t="str">
        <f t="shared" si="32"/>
        <v>22021</v>
      </c>
    </row>
    <row r="693" spans="1:24" x14ac:dyDescent="0.25">
      <c r="A693" s="57">
        <v>44316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v>-266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30"/>
        <v>72020</v>
      </c>
      <c r="W693" s="80" t="str">
        <f t="shared" si="31"/>
        <v>Acima de 120 dias</v>
      </c>
      <c r="X693" s="81" t="str">
        <f t="shared" si="32"/>
        <v>92020</v>
      </c>
    </row>
    <row r="694" spans="1:24" x14ac:dyDescent="0.25">
      <c r="A694" s="57">
        <v>44316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v>-144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30"/>
        <v>62020</v>
      </c>
      <c r="W694" s="80" t="str">
        <f t="shared" si="31"/>
        <v>Acima de 120 dias</v>
      </c>
      <c r="X694" s="81" t="str">
        <f t="shared" si="32"/>
        <v>12021</v>
      </c>
    </row>
    <row r="695" spans="1:24" x14ac:dyDescent="0.25">
      <c r="A695" s="57">
        <v>44316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v>-144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30"/>
        <v>102020</v>
      </c>
      <c r="W695" s="80" t="str">
        <f t="shared" si="31"/>
        <v>Acima de 120 dias</v>
      </c>
      <c r="X695" s="81" t="str">
        <f t="shared" si="32"/>
        <v>122020</v>
      </c>
    </row>
    <row r="696" spans="1:24" x14ac:dyDescent="0.25">
      <c r="A696" s="57">
        <v>44316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v>-205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30"/>
        <v>62020</v>
      </c>
      <c r="W696" s="80" t="str">
        <f t="shared" si="31"/>
        <v>Acima de 120 dias</v>
      </c>
      <c r="X696" s="81" t="str">
        <f t="shared" si="32"/>
        <v>112020</v>
      </c>
    </row>
    <row r="697" spans="1:24" x14ac:dyDescent="0.25">
      <c r="A697" s="57">
        <v>44316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v>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30"/>
        <v>82020</v>
      </c>
      <c r="W697" s="80" t="str">
        <f t="shared" si="31"/>
        <v>1 a 30 dias</v>
      </c>
      <c r="X697" s="81" t="str">
        <f t="shared" si="32"/>
        <v>52021</v>
      </c>
    </row>
    <row r="698" spans="1:24" x14ac:dyDescent="0.25">
      <c r="A698" s="57">
        <v>44316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v>-297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30"/>
        <v>32020</v>
      </c>
      <c r="W698" s="80" t="str">
        <f t="shared" si="31"/>
        <v>Acima de 120 dias</v>
      </c>
      <c r="X698" s="81" t="str">
        <f t="shared" si="32"/>
        <v>82020</v>
      </c>
    </row>
    <row r="699" spans="1:24" x14ac:dyDescent="0.25">
      <c r="A699" s="57">
        <v>44316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v>-144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30"/>
        <v>42020</v>
      </c>
      <c r="W699" s="80" t="str">
        <f t="shared" si="31"/>
        <v>Acima de 120 dias</v>
      </c>
      <c r="X699" s="81" t="str">
        <f t="shared" si="32"/>
        <v>12021</v>
      </c>
    </row>
    <row r="700" spans="1:24" x14ac:dyDescent="0.25">
      <c r="A700" s="57">
        <v>44316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v>-174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30"/>
        <v>52020</v>
      </c>
      <c r="W700" s="80" t="str">
        <f t="shared" si="31"/>
        <v>Acima de 120 dias</v>
      </c>
      <c r="X700" s="81" t="str">
        <f t="shared" si="32"/>
        <v>112020</v>
      </c>
    </row>
    <row r="701" spans="1:24" x14ac:dyDescent="0.25">
      <c r="A701" s="57">
        <v>44316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v>-54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30"/>
        <v>102020</v>
      </c>
      <c r="W701" s="80" t="str">
        <f t="shared" si="31"/>
        <v>31 a 60 dias</v>
      </c>
      <c r="X701" s="81" t="str">
        <f t="shared" si="32"/>
        <v>32021</v>
      </c>
    </row>
    <row r="702" spans="1:24" x14ac:dyDescent="0.25">
      <c r="A702" s="57">
        <v>44316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v>-235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30"/>
        <v>82020</v>
      </c>
      <c r="W702" s="80" t="str">
        <f t="shared" si="31"/>
        <v>Acima de 120 dias</v>
      </c>
      <c r="X702" s="81" t="str">
        <f t="shared" si="32"/>
        <v>102020</v>
      </c>
    </row>
    <row r="703" spans="1:24" x14ac:dyDescent="0.25">
      <c r="A703" s="57">
        <v>44316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v>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30"/>
        <v>72020</v>
      </c>
      <c r="W703" s="80" t="str">
        <f t="shared" si="31"/>
        <v>1 a 30 dias</v>
      </c>
      <c r="X703" s="81" t="str">
        <f t="shared" si="32"/>
        <v>52021</v>
      </c>
    </row>
    <row r="704" spans="1:24" x14ac:dyDescent="0.25">
      <c r="A704" s="57">
        <v>44316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v>-82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30"/>
        <v>102020</v>
      </c>
      <c r="W704" s="80" t="str">
        <f t="shared" si="31"/>
        <v>61 a 90 dias</v>
      </c>
      <c r="X704" s="81" t="str">
        <f t="shared" si="32"/>
        <v>22021</v>
      </c>
    </row>
    <row r="705" spans="1:24" x14ac:dyDescent="0.25">
      <c r="A705" s="57">
        <v>44316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v>-144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30"/>
        <v>72020</v>
      </c>
      <c r="W705" s="80" t="str">
        <f t="shared" si="31"/>
        <v>Acima de 120 dias</v>
      </c>
      <c r="X705" s="81" t="str">
        <f t="shared" si="32"/>
        <v>12021</v>
      </c>
    </row>
    <row r="706" spans="1:24" x14ac:dyDescent="0.25">
      <c r="A706" s="57">
        <v>44316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v>-144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33">MONTH(D706)&amp;YEAR(D706)</f>
        <v>52020</v>
      </c>
      <c r="W706" s="80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1" t="str">
        <f t="shared" si="32"/>
        <v>112020</v>
      </c>
    </row>
    <row r="707" spans="1:24" x14ac:dyDescent="0.25">
      <c r="A707" s="57">
        <v>44316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v>-266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33"/>
        <v>52020</v>
      </c>
      <c r="W707" s="80" t="str">
        <f t="shared" si="34"/>
        <v>Acima de 120 dias</v>
      </c>
      <c r="X707" s="81" t="str">
        <f t="shared" ref="X707:X770" si="35">MONTH(U707)&amp;YEAR(U707)</f>
        <v>92020</v>
      </c>
    </row>
    <row r="708" spans="1:24" x14ac:dyDescent="0.25">
      <c r="A708" s="57">
        <v>44316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v>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33"/>
        <v>92020</v>
      </c>
      <c r="W708" s="80" t="str">
        <f t="shared" si="34"/>
        <v>1 a 30 dias</v>
      </c>
      <c r="X708" s="81" t="str">
        <f t="shared" si="35"/>
        <v>52021</v>
      </c>
    </row>
    <row r="709" spans="1:24" x14ac:dyDescent="0.25">
      <c r="A709" s="57">
        <v>44316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v>-82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33"/>
        <v>82020</v>
      </c>
      <c r="W709" s="80" t="str">
        <f t="shared" si="34"/>
        <v>61 a 90 dias</v>
      </c>
      <c r="X709" s="81" t="str">
        <f t="shared" si="35"/>
        <v>22021</v>
      </c>
    </row>
    <row r="710" spans="1:24" x14ac:dyDescent="0.25">
      <c r="A710" s="57">
        <v>44316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v>-82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33"/>
        <v>82020</v>
      </c>
      <c r="W710" s="80" t="str">
        <f t="shared" si="34"/>
        <v>61 a 90 dias</v>
      </c>
      <c r="X710" s="81" t="str">
        <f t="shared" si="35"/>
        <v>22021</v>
      </c>
    </row>
    <row r="711" spans="1:24" x14ac:dyDescent="0.25">
      <c r="A711" s="57">
        <v>44316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v>-144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33"/>
        <v>82020</v>
      </c>
      <c r="W711" s="80" t="str">
        <f t="shared" si="34"/>
        <v>Acima de 120 dias</v>
      </c>
      <c r="X711" s="81" t="str">
        <f t="shared" si="35"/>
        <v>12021</v>
      </c>
    </row>
    <row r="712" spans="1:24" x14ac:dyDescent="0.25">
      <c r="A712" s="57">
        <v>44316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v>-205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33"/>
        <v>82020</v>
      </c>
      <c r="W712" s="80" t="str">
        <f t="shared" si="34"/>
        <v>Acima de 120 dias</v>
      </c>
      <c r="X712" s="81" t="str">
        <f t="shared" si="35"/>
        <v>102020</v>
      </c>
    </row>
    <row r="713" spans="1:24" x14ac:dyDescent="0.25">
      <c r="A713" s="57">
        <v>44316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v>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33"/>
        <v>92020</v>
      </c>
      <c r="W713" s="80" t="str">
        <f t="shared" si="34"/>
        <v>1 a 30 dias</v>
      </c>
      <c r="X713" s="81" t="str">
        <f t="shared" si="35"/>
        <v>52021</v>
      </c>
    </row>
    <row r="714" spans="1:24" x14ac:dyDescent="0.25">
      <c r="A714" s="57">
        <v>44316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v>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33"/>
        <v>92020</v>
      </c>
      <c r="W714" s="80" t="str">
        <f t="shared" si="34"/>
        <v>1 a 30 dias</v>
      </c>
      <c r="X714" s="81" t="str">
        <f t="shared" si="35"/>
        <v>52021</v>
      </c>
    </row>
    <row r="715" spans="1:24" x14ac:dyDescent="0.25">
      <c r="A715" s="57">
        <v>44316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v>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33"/>
        <v>102020</v>
      </c>
      <c r="W715" s="80" t="str">
        <f t="shared" si="34"/>
        <v>1 a 30 dias</v>
      </c>
      <c r="X715" s="81" t="str">
        <f t="shared" si="35"/>
        <v>52021</v>
      </c>
    </row>
    <row r="716" spans="1:24" x14ac:dyDescent="0.25">
      <c r="A716" s="57">
        <v>44316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v>-266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33"/>
        <v>42020</v>
      </c>
      <c r="W716" s="80" t="str">
        <f t="shared" si="34"/>
        <v>Acima de 120 dias</v>
      </c>
      <c r="X716" s="81" t="str">
        <f t="shared" si="35"/>
        <v>92020</v>
      </c>
    </row>
    <row r="717" spans="1:24" x14ac:dyDescent="0.25">
      <c r="A717" s="57">
        <v>44316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v>-327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33"/>
        <v>52020</v>
      </c>
      <c r="W717" s="80" t="str">
        <f t="shared" si="34"/>
        <v>Acima de 120 dias</v>
      </c>
      <c r="X717" s="81" t="str">
        <f t="shared" si="35"/>
        <v>72020</v>
      </c>
    </row>
    <row r="718" spans="1:24" x14ac:dyDescent="0.25">
      <c r="A718" s="57">
        <v>44316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v>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33"/>
        <v>62020</v>
      </c>
      <c r="W718" s="80" t="str">
        <f t="shared" si="34"/>
        <v>1 a 30 dias</v>
      </c>
      <c r="X718" s="81" t="str">
        <f t="shared" si="35"/>
        <v>52021</v>
      </c>
    </row>
    <row r="719" spans="1:24" x14ac:dyDescent="0.25">
      <c r="A719" s="57">
        <v>44316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v>-235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33"/>
        <v>72020</v>
      </c>
      <c r="W719" s="80" t="str">
        <f t="shared" si="34"/>
        <v>Acima de 120 dias</v>
      </c>
      <c r="X719" s="81" t="str">
        <f t="shared" si="35"/>
        <v>92020</v>
      </c>
    </row>
    <row r="720" spans="1:24" x14ac:dyDescent="0.25">
      <c r="A720" s="57">
        <v>44316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v>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33"/>
        <v>72020</v>
      </c>
      <c r="W720" s="80" t="str">
        <f t="shared" si="34"/>
        <v>1 a 30 dias</v>
      </c>
      <c r="X720" s="81" t="str">
        <f t="shared" si="35"/>
        <v>52021</v>
      </c>
    </row>
    <row r="721" spans="1:24" x14ac:dyDescent="0.25">
      <c r="A721" s="57">
        <v>44316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v>-82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33"/>
        <v>92020</v>
      </c>
      <c r="W721" s="80" t="str">
        <f t="shared" si="34"/>
        <v>61 a 90 dias</v>
      </c>
      <c r="X721" s="81" t="str">
        <f t="shared" si="35"/>
        <v>22021</v>
      </c>
    </row>
    <row r="722" spans="1:24" x14ac:dyDescent="0.25">
      <c r="A722" s="57">
        <v>44316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v>-297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33"/>
        <v>62020</v>
      </c>
      <c r="W722" s="80" t="str">
        <f t="shared" si="34"/>
        <v>Acima de 120 dias</v>
      </c>
      <c r="X722" s="81" t="str">
        <f t="shared" si="35"/>
        <v>82020</v>
      </c>
    </row>
    <row r="723" spans="1:24" x14ac:dyDescent="0.25">
      <c r="A723" s="57">
        <v>44316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v>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33"/>
        <v>62020</v>
      </c>
      <c r="W723" s="80" t="str">
        <f t="shared" si="34"/>
        <v>1 a 30 dias</v>
      </c>
      <c r="X723" s="81" t="str">
        <f t="shared" si="35"/>
        <v>52021</v>
      </c>
    </row>
    <row r="724" spans="1:24" x14ac:dyDescent="0.25">
      <c r="A724" s="57">
        <v>44316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v>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33"/>
        <v>82020</v>
      </c>
      <c r="W724" s="80" t="str">
        <f t="shared" si="34"/>
        <v>1 a 30 dias</v>
      </c>
      <c r="X724" s="81" t="str">
        <f t="shared" si="35"/>
        <v>52021</v>
      </c>
    </row>
    <row r="725" spans="1:24" x14ac:dyDescent="0.25">
      <c r="A725" s="57">
        <v>44316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v>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33"/>
        <v>82020</v>
      </c>
      <c r="W725" s="80" t="str">
        <f t="shared" si="34"/>
        <v>1 a 30 dias</v>
      </c>
      <c r="X725" s="81" t="str">
        <f t="shared" si="35"/>
        <v>52021</v>
      </c>
    </row>
    <row r="726" spans="1:24" x14ac:dyDescent="0.25">
      <c r="A726" s="57">
        <v>44316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v>-358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33"/>
        <v>32020</v>
      </c>
      <c r="W726" s="80" t="str">
        <f t="shared" si="34"/>
        <v>Acima de 120 dias</v>
      </c>
      <c r="X726" s="81" t="str">
        <f t="shared" si="35"/>
        <v>62020</v>
      </c>
    </row>
    <row r="727" spans="1:24" x14ac:dyDescent="0.25">
      <c r="A727" s="57">
        <v>44316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v>-174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33"/>
        <v>62020</v>
      </c>
      <c r="W727" s="80" t="str">
        <f t="shared" si="34"/>
        <v>Acima de 120 dias</v>
      </c>
      <c r="X727" s="81" t="str">
        <f t="shared" si="35"/>
        <v>112020</v>
      </c>
    </row>
    <row r="728" spans="1:24" x14ac:dyDescent="0.25">
      <c r="A728" s="57">
        <v>44316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v>-113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33"/>
        <v>102020</v>
      </c>
      <c r="W728" s="80" t="str">
        <f t="shared" si="34"/>
        <v>91 a 120 dias</v>
      </c>
      <c r="X728" s="81" t="str">
        <f t="shared" si="35"/>
        <v>12021</v>
      </c>
    </row>
    <row r="729" spans="1:24" x14ac:dyDescent="0.25">
      <c r="A729" s="57">
        <v>44316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v>-144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33"/>
        <v>82020</v>
      </c>
      <c r="W729" s="80" t="str">
        <f t="shared" si="34"/>
        <v>Acima de 120 dias</v>
      </c>
      <c r="X729" s="81" t="str">
        <f t="shared" si="35"/>
        <v>122020</v>
      </c>
    </row>
    <row r="730" spans="1:24" x14ac:dyDescent="0.25">
      <c r="A730" s="57">
        <v>44316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v>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33"/>
        <v>102020</v>
      </c>
      <c r="W730" s="80" t="str">
        <f t="shared" si="34"/>
        <v>1 a 30 dias</v>
      </c>
      <c r="X730" s="81" t="str">
        <f t="shared" si="35"/>
        <v>52021</v>
      </c>
    </row>
    <row r="731" spans="1:24" x14ac:dyDescent="0.25">
      <c r="A731" s="57">
        <v>44316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v>-358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33"/>
        <v>42020</v>
      </c>
      <c r="W731" s="80" t="str">
        <f t="shared" si="34"/>
        <v>Acima de 120 dias</v>
      </c>
      <c r="X731" s="81" t="str">
        <f t="shared" si="35"/>
        <v>62020</v>
      </c>
    </row>
    <row r="732" spans="1:24" x14ac:dyDescent="0.25">
      <c r="A732" s="57">
        <v>44316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v>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33"/>
        <v>52020</v>
      </c>
      <c r="W732" s="80" t="str">
        <f t="shared" si="34"/>
        <v>1 a 30 dias</v>
      </c>
      <c r="X732" s="81" t="str">
        <f t="shared" si="35"/>
        <v>52021</v>
      </c>
    </row>
    <row r="733" spans="1:24" x14ac:dyDescent="0.25">
      <c r="A733" s="57">
        <v>44316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v>-82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33"/>
        <v>52020</v>
      </c>
      <c r="W733" s="80" t="str">
        <f t="shared" si="34"/>
        <v>61 a 90 dias</v>
      </c>
      <c r="X733" s="81" t="str">
        <f t="shared" si="35"/>
        <v>22021</v>
      </c>
    </row>
    <row r="734" spans="1:24" x14ac:dyDescent="0.25">
      <c r="A734" s="57">
        <v>44316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v>-174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33"/>
        <v>82020</v>
      </c>
      <c r="W734" s="80" t="str">
        <f t="shared" si="34"/>
        <v>Acima de 120 dias</v>
      </c>
      <c r="X734" s="81" t="str">
        <f t="shared" si="35"/>
        <v>112020</v>
      </c>
    </row>
    <row r="735" spans="1:24" x14ac:dyDescent="0.25">
      <c r="A735" s="57">
        <v>44316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v>-266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33"/>
        <v>62020</v>
      </c>
      <c r="W735" s="80" t="str">
        <f t="shared" si="34"/>
        <v>Acima de 120 dias</v>
      </c>
      <c r="X735" s="81" t="str">
        <f t="shared" si="35"/>
        <v>92020</v>
      </c>
    </row>
    <row r="736" spans="1:24" x14ac:dyDescent="0.25">
      <c r="A736" s="57">
        <v>44316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v>-144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33"/>
        <v>52020</v>
      </c>
      <c r="W736" s="80" t="str">
        <f t="shared" si="34"/>
        <v>Acima de 120 dias</v>
      </c>
      <c r="X736" s="81" t="str">
        <f t="shared" si="35"/>
        <v>12021</v>
      </c>
    </row>
    <row r="737" spans="1:24" x14ac:dyDescent="0.25">
      <c r="A737" s="57">
        <v>44316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v>-54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33"/>
        <v>102020</v>
      </c>
      <c r="W737" s="80" t="str">
        <f t="shared" si="34"/>
        <v>31 a 60 dias</v>
      </c>
      <c r="X737" s="81" t="str">
        <f t="shared" si="35"/>
        <v>42021</v>
      </c>
    </row>
    <row r="738" spans="1:24" x14ac:dyDescent="0.25">
      <c r="A738" s="57">
        <v>44316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v>-82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33"/>
        <v>82020</v>
      </c>
      <c r="W738" s="80" t="str">
        <f t="shared" si="34"/>
        <v>61 a 90 dias</v>
      </c>
      <c r="X738" s="81" t="str">
        <f t="shared" si="35"/>
        <v>22021</v>
      </c>
    </row>
    <row r="739" spans="1:24" x14ac:dyDescent="0.25">
      <c r="A739" s="57">
        <v>44316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v>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33"/>
        <v>82020</v>
      </c>
      <c r="W739" s="80" t="str">
        <f t="shared" si="34"/>
        <v>1 a 30 dias</v>
      </c>
      <c r="X739" s="81" t="str">
        <f t="shared" si="35"/>
        <v>52021</v>
      </c>
    </row>
    <row r="740" spans="1:24" x14ac:dyDescent="0.25">
      <c r="A740" s="57">
        <v>44316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v>-144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33"/>
        <v>82020</v>
      </c>
      <c r="W740" s="80" t="str">
        <f t="shared" si="34"/>
        <v>Acima de 120 dias</v>
      </c>
      <c r="X740" s="81" t="str">
        <f t="shared" si="35"/>
        <v>12021</v>
      </c>
    </row>
    <row r="741" spans="1:24" x14ac:dyDescent="0.25">
      <c r="A741" s="57">
        <v>44316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v>-174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33"/>
        <v>82020</v>
      </c>
      <c r="W741" s="80" t="str">
        <f t="shared" si="34"/>
        <v>Acima de 120 dias</v>
      </c>
      <c r="X741" s="81" t="str">
        <f t="shared" si="35"/>
        <v>112020</v>
      </c>
    </row>
    <row r="742" spans="1:24" x14ac:dyDescent="0.25">
      <c r="A742" s="57">
        <v>44316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v>-174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33"/>
        <v>82020</v>
      </c>
      <c r="W742" s="80" t="str">
        <f t="shared" si="34"/>
        <v>Acima de 120 dias</v>
      </c>
      <c r="X742" s="81" t="str">
        <f t="shared" si="35"/>
        <v>12021</v>
      </c>
    </row>
    <row r="743" spans="1:24" x14ac:dyDescent="0.25">
      <c r="A743" s="57">
        <v>44316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v>-54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33"/>
        <v>82020</v>
      </c>
      <c r="W743" s="80" t="str">
        <f t="shared" si="34"/>
        <v>31 a 60 dias</v>
      </c>
      <c r="X743" s="81" t="str">
        <f t="shared" si="35"/>
        <v>42021</v>
      </c>
    </row>
    <row r="744" spans="1:24" x14ac:dyDescent="0.25">
      <c r="A744" s="57">
        <v>44316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v>-205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33"/>
        <v>82020</v>
      </c>
      <c r="W744" s="80" t="str">
        <f t="shared" si="34"/>
        <v>Acima de 120 dias</v>
      </c>
      <c r="X744" s="81" t="str">
        <f t="shared" si="35"/>
        <v>102020</v>
      </c>
    </row>
    <row r="745" spans="1:24" x14ac:dyDescent="0.25">
      <c r="A745" s="57">
        <v>44316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v>-23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33"/>
        <v>102020</v>
      </c>
      <c r="W745" s="80" t="str">
        <f t="shared" si="34"/>
        <v>1 a 30 dias</v>
      </c>
      <c r="X745" s="81" t="str">
        <f t="shared" si="35"/>
        <v>42021</v>
      </c>
    </row>
    <row r="746" spans="1:24" x14ac:dyDescent="0.25">
      <c r="A746" s="57">
        <v>44316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v>-235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33"/>
        <v>52020</v>
      </c>
      <c r="W746" s="80" t="str">
        <f t="shared" si="34"/>
        <v>Acima de 120 dias</v>
      </c>
      <c r="X746" s="81" t="str">
        <f t="shared" si="35"/>
        <v>102020</v>
      </c>
    </row>
    <row r="747" spans="1:24" x14ac:dyDescent="0.25">
      <c r="A747" s="57">
        <v>44316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v>-174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33"/>
        <v>52020</v>
      </c>
      <c r="W747" s="80" t="str">
        <f t="shared" si="34"/>
        <v>Acima de 120 dias</v>
      </c>
      <c r="X747" s="81" t="str">
        <f t="shared" si="35"/>
        <v>112020</v>
      </c>
    </row>
    <row r="748" spans="1:24" x14ac:dyDescent="0.25">
      <c r="A748" s="57">
        <v>44316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v>-144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33"/>
        <v>72020</v>
      </c>
      <c r="W748" s="80" t="str">
        <f t="shared" si="34"/>
        <v>Acima de 120 dias</v>
      </c>
      <c r="X748" s="81" t="str">
        <f t="shared" si="35"/>
        <v>122020</v>
      </c>
    </row>
    <row r="749" spans="1:24" x14ac:dyDescent="0.25">
      <c r="A749" s="57">
        <v>44316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v>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33"/>
        <v>62020</v>
      </c>
      <c r="W749" s="80" t="str">
        <f t="shared" si="34"/>
        <v>1 a 30 dias</v>
      </c>
      <c r="X749" s="81" t="str">
        <f t="shared" si="35"/>
        <v>52021</v>
      </c>
    </row>
    <row r="750" spans="1:24" x14ac:dyDescent="0.25">
      <c r="A750" s="57">
        <v>44316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v>-23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33"/>
        <v>52020</v>
      </c>
      <c r="W750" s="80" t="str">
        <f t="shared" si="34"/>
        <v>1 a 30 dias</v>
      </c>
      <c r="X750" s="81" t="str">
        <f t="shared" si="35"/>
        <v>42021</v>
      </c>
    </row>
    <row r="751" spans="1:24" x14ac:dyDescent="0.25">
      <c r="A751" s="57">
        <v>44316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v>-54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33"/>
        <v>72020</v>
      </c>
      <c r="W751" s="80" t="str">
        <f t="shared" si="34"/>
        <v>31 a 60 dias</v>
      </c>
      <c r="X751" s="81" t="str">
        <f t="shared" si="35"/>
        <v>42021</v>
      </c>
    </row>
    <row r="752" spans="1:24" x14ac:dyDescent="0.25">
      <c r="A752" s="57">
        <v>44316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v>-54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33"/>
        <v>52020</v>
      </c>
      <c r="W752" s="80" t="str">
        <f t="shared" si="34"/>
        <v>31 a 60 dias</v>
      </c>
      <c r="X752" s="81" t="str">
        <f t="shared" si="35"/>
        <v>42021</v>
      </c>
    </row>
    <row r="753" spans="1:24" x14ac:dyDescent="0.25">
      <c r="A753" s="57">
        <v>44316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v>-297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33"/>
        <v>52020</v>
      </c>
      <c r="W753" s="80" t="str">
        <f t="shared" si="34"/>
        <v>Acima de 120 dias</v>
      </c>
      <c r="X753" s="81" t="str">
        <f t="shared" si="35"/>
        <v>82020</v>
      </c>
    </row>
    <row r="754" spans="1:24" x14ac:dyDescent="0.25">
      <c r="A754" s="57">
        <v>44316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v>-54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33"/>
        <v>52020</v>
      </c>
      <c r="W754" s="80" t="str">
        <f t="shared" si="34"/>
        <v>31 a 60 dias</v>
      </c>
      <c r="X754" s="81" t="str">
        <f t="shared" si="35"/>
        <v>22021</v>
      </c>
    </row>
    <row r="755" spans="1:24" x14ac:dyDescent="0.25">
      <c r="A755" s="57">
        <v>44316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v>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33"/>
        <v>72020</v>
      </c>
      <c r="W755" s="80" t="str">
        <f t="shared" si="34"/>
        <v>1 a 30 dias</v>
      </c>
      <c r="X755" s="81" t="str">
        <f t="shared" si="35"/>
        <v>52021</v>
      </c>
    </row>
    <row r="756" spans="1:24" x14ac:dyDescent="0.25">
      <c r="A756" s="57">
        <v>44316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v>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33"/>
        <v>72020</v>
      </c>
      <c r="W756" s="80" t="str">
        <f t="shared" si="34"/>
        <v>1 a 30 dias</v>
      </c>
      <c r="X756" s="81" t="str">
        <f t="shared" si="35"/>
        <v>52021</v>
      </c>
    </row>
    <row r="757" spans="1:24" x14ac:dyDescent="0.25">
      <c r="A757" s="57">
        <v>44316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v>-235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33"/>
        <v>72020</v>
      </c>
      <c r="W757" s="80" t="str">
        <f t="shared" si="34"/>
        <v>Acima de 120 dias</v>
      </c>
      <c r="X757" s="81" t="str">
        <f t="shared" si="35"/>
        <v>102020</v>
      </c>
    </row>
    <row r="758" spans="1:24" x14ac:dyDescent="0.25">
      <c r="A758" s="57">
        <v>44316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v>-82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33"/>
        <v>82020</v>
      </c>
      <c r="W758" s="80" t="str">
        <f t="shared" si="34"/>
        <v>61 a 90 dias</v>
      </c>
      <c r="X758" s="81" t="str">
        <f t="shared" si="35"/>
        <v>42021</v>
      </c>
    </row>
    <row r="759" spans="1:24" x14ac:dyDescent="0.25">
      <c r="A759" s="57">
        <v>44316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v>-23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33"/>
        <v>82020</v>
      </c>
      <c r="W759" s="80" t="str">
        <f t="shared" si="34"/>
        <v>1 a 30 dias</v>
      </c>
      <c r="X759" s="81" t="str">
        <f t="shared" si="35"/>
        <v>42021</v>
      </c>
    </row>
    <row r="760" spans="1:24" x14ac:dyDescent="0.25">
      <c r="A760" s="57">
        <v>44316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v>-205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33"/>
        <v>92020</v>
      </c>
      <c r="W760" s="80" t="str">
        <f t="shared" si="34"/>
        <v>Acima de 120 dias</v>
      </c>
      <c r="X760" s="81" t="str">
        <f t="shared" si="35"/>
        <v>112020</v>
      </c>
    </row>
    <row r="761" spans="1:24" x14ac:dyDescent="0.25">
      <c r="A761" s="57">
        <v>44316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v>-174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33"/>
        <v>82020</v>
      </c>
      <c r="W761" s="80" t="str">
        <f t="shared" si="34"/>
        <v>Acima de 120 dias</v>
      </c>
      <c r="X761" s="81" t="str">
        <f t="shared" si="35"/>
        <v>112020</v>
      </c>
    </row>
    <row r="762" spans="1:24" x14ac:dyDescent="0.25">
      <c r="A762" s="57">
        <v>44316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v>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33"/>
        <v>92020</v>
      </c>
      <c r="W762" s="80" t="str">
        <f t="shared" si="34"/>
        <v>1 a 30 dias</v>
      </c>
      <c r="X762" s="81" t="str">
        <f t="shared" si="35"/>
        <v>52021</v>
      </c>
    </row>
    <row r="763" spans="1:24" x14ac:dyDescent="0.25">
      <c r="A763" s="57">
        <v>44316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v>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33"/>
        <v>42020</v>
      </c>
      <c r="W763" s="80" t="str">
        <f t="shared" si="34"/>
        <v>1 a 30 dias</v>
      </c>
      <c r="X763" s="81" t="str">
        <f t="shared" si="35"/>
        <v>52021</v>
      </c>
    </row>
    <row r="764" spans="1:24" x14ac:dyDescent="0.25">
      <c r="A764" s="57">
        <v>44316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v>-235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33"/>
        <v>82020</v>
      </c>
      <c r="W764" s="80" t="str">
        <f t="shared" si="34"/>
        <v>Acima de 120 dias</v>
      </c>
      <c r="X764" s="81" t="str">
        <f t="shared" si="35"/>
        <v>102020</v>
      </c>
    </row>
    <row r="765" spans="1:24" x14ac:dyDescent="0.25">
      <c r="A765" s="57">
        <v>44316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v>-82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33"/>
        <v>82020</v>
      </c>
      <c r="W765" s="80" t="str">
        <f t="shared" si="34"/>
        <v>61 a 90 dias</v>
      </c>
      <c r="X765" s="81" t="str">
        <f t="shared" si="35"/>
        <v>22021</v>
      </c>
    </row>
    <row r="766" spans="1:24" x14ac:dyDescent="0.25">
      <c r="A766" s="57">
        <v>44316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v>-144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33"/>
        <v>52020</v>
      </c>
      <c r="W766" s="80" t="str">
        <f t="shared" si="34"/>
        <v>Acima de 120 dias</v>
      </c>
      <c r="X766" s="81" t="str">
        <f t="shared" si="35"/>
        <v>12021</v>
      </c>
    </row>
    <row r="767" spans="1:24" x14ac:dyDescent="0.25">
      <c r="A767" s="57">
        <v>44316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v>-144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33"/>
        <v>82020</v>
      </c>
      <c r="W767" s="80" t="str">
        <f t="shared" si="34"/>
        <v>Acima de 120 dias</v>
      </c>
      <c r="X767" s="81" t="str">
        <f t="shared" si="35"/>
        <v>12021</v>
      </c>
    </row>
    <row r="768" spans="1:24" x14ac:dyDescent="0.25">
      <c r="A768" s="57">
        <v>44316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v>-144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33"/>
        <v>72020</v>
      </c>
      <c r="W768" s="80" t="str">
        <f t="shared" si="34"/>
        <v>Acima de 120 dias</v>
      </c>
      <c r="X768" s="81" t="str">
        <f t="shared" si="35"/>
        <v>12021</v>
      </c>
    </row>
    <row r="769" spans="1:24" x14ac:dyDescent="0.25">
      <c r="A769" s="57">
        <v>44316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v>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33"/>
        <v>92020</v>
      </c>
      <c r="W769" s="80" t="str">
        <f t="shared" si="34"/>
        <v>1 a 30 dias</v>
      </c>
      <c r="X769" s="81" t="str">
        <f t="shared" si="35"/>
        <v>52021</v>
      </c>
    </row>
    <row r="770" spans="1:24" x14ac:dyDescent="0.25">
      <c r="A770" s="57">
        <v>44316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v>-235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36">MONTH(D770)&amp;YEAR(D770)</f>
        <v>82020</v>
      </c>
      <c r="W770" s="80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1" t="str">
        <f t="shared" si="35"/>
        <v>102020</v>
      </c>
    </row>
    <row r="771" spans="1:24" x14ac:dyDescent="0.25">
      <c r="A771" s="57">
        <v>44316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v>-144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36"/>
        <v>82020</v>
      </c>
      <c r="W771" s="80" t="str">
        <f t="shared" si="37"/>
        <v>Acima de 120 dias</v>
      </c>
      <c r="X771" s="81" t="str">
        <f t="shared" ref="X771:X834" si="38">MONTH(U771)&amp;YEAR(U771)</f>
        <v>122020</v>
      </c>
    </row>
    <row r="772" spans="1:24" x14ac:dyDescent="0.25">
      <c r="A772" s="57">
        <v>44316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v>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36"/>
        <v>92020</v>
      </c>
      <c r="W772" s="80" t="str">
        <f t="shared" si="37"/>
        <v>1 a 30 dias</v>
      </c>
      <c r="X772" s="81" t="str">
        <f t="shared" si="38"/>
        <v>52021</v>
      </c>
    </row>
    <row r="773" spans="1:24" x14ac:dyDescent="0.25">
      <c r="A773" s="57">
        <v>44316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v>-23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36"/>
        <v>82020</v>
      </c>
      <c r="W773" s="80" t="str">
        <f t="shared" si="37"/>
        <v>1 a 30 dias</v>
      </c>
      <c r="X773" s="81" t="str">
        <f t="shared" si="38"/>
        <v>42021</v>
      </c>
    </row>
    <row r="774" spans="1:24" x14ac:dyDescent="0.25">
      <c r="A774" s="57">
        <v>44316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v>-297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36"/>
        <v>52020</v>
      </c>
      <c r="W774" s="80" t="str">
        <f t="shared" si="37"/>
        <v>Acima de 120 dias</v>
      </c>
      <c r="X774" s="81" t="str">
        <f t="shared" si="38"/>
        <v>82020</v>
      </c>
    </row>
    <row r="775" spans="1:24" x14ac:dyDescent="0.25">
      <c r="A775" s="57">
        <v>44316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v>-54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36"/>
        <v>52020</v>
      </c>
      <c r="W775" s="80" t="str">
        <f t="shared" si="37"/>
        <v>31 a 60 dias</v>
      </c>
      <c r="X775" s="81" t="str">
        <f t="shared" si="38"/>
        <v>42021</v>
      </c>
    </row>
    <row r="776" spans="1:24" x14ac:dyDescent="0.25">
      <c r="A776" s="57">
        <v>44316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v>-54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36"/>
        <v>102020</v>
      </c>
      <c r="W776" s="80" t="str">
        <f t="shared" si="37"/>
        <v>31 a 60 dias</v>
      </c>
      <c r="X776" s="81" t="str">
        <f t="shared" si="38"/>
        <v>42021</v>
      </c>
    </row>
    <row r="777" spans="1:24" x14ac:dyDescent="0.25">
      <c r="A777" s="57">
        <v>44316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v>-82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36"/>
        <v>52020</v>
      </c>
      <c r="W777" s="80" t="str">
        <f t="shared" si="37"/>
        <v>61 a 90 dias</v>
      </c>
      <c r="X777" s="81" t="str">
        <f t="shared" si="38"/>
        <v>22021</v>
      </c>
    </row>
    <row r="778" spans="1:24" x14ac:dyDescent="0.25">
      <c r="A778" s="57">
        <v>44316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v>-144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36"/>
        <v>82020</v>
      </c>
      <c r="W778" s="80" t="str">
        <f t="shared" si="37"/>
        <v>Acima de 120 dias</v>
      </c>
      <c r="X778" s="81" t="str">
        <f t="shared" si="38"/>
        <v>122020</v>
      </c>
    </row>
    <row r="779" spans="1:24" x14ac:dyDescent="0.25">
      <c r="A779" s="57">
        <v>44316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v>-144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36"/>
        <v>82020</v>
      </c>
      <c r="W779" s="80" t="str">
        <f t="shared" si="37"/>
        <v>Acima de 120 dias</v>
      </c>
      <c r="X779" s="81" t="str">
        <f t="shared" si="38"/>
        <v>12021</v>
      </c>
    </row>
    <row r="780" spans="1:24" x14ac:dyDescent="0.25">
      <c r="A780" s="57">
        <v>44316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v>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36"/>
        <v>92020</v>
      </c>
      <c r="W780" s="80" t="str">
        <f t="shared" si="37"/>
        <v>1 a 30 dias</v>
      </c>
      <c r="X780" s="81" t="str">
        <f t="shared" si="38"/>
        <v>52021</v>
      </c>
    </row>
    <row r="781" spans="1:24" x14ac:dyDescent="0.25">
      <c r="A781" s="57">
        <v>44316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v>-144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36"/>
        <v>82020</v>
      </c>
      <c r="W781" s="80" t="str">
        <f t="shared" si="37"/>
        <v>Acima de 120 dias</v>
      </c>
      <c r="X781" s="81" t="str">
        <f t="shared" si="38"/>
        <v>12021</v>
      </c>
    </row>
    <row r="782" spans="1:24" x14ac:dyDescent="0.25">
      <c r="A782" s="57">
        <v>44316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v>-144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36"/>
        <v>62020</v>
      </c>
      <c r="W782" s="80" t="str">
        <f t="shared" si="37"/>
        <v>Acima de 120 dias</v>
      </c>
      <c r="X782" s="81" t="str">
        <f t="shared" si="38"/>
        <v>12021</v>
      </c>
    </row>
    <row r="783" spans="1:24" x14ac:dyDescent="0.25">
      <c r="A783" s="57">
        <v>44316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v>-144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36"/>
        <v>92020</v>
      </c>
      <c r="W783" s="80" t="str">
        <f t="shared" si="37"/>
        <v>Acima de 120 dias</v>
      </c>
      <c r="X783" s="81" t="str">
        <f t="shared" si="38"/>
        <v>122020</v>
      </c>
    </row>
    <row r="784" spans="1:24" x14ac:dyDescent="0.25">
      <c r="A784" s="57">
        <v>44316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v>-144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36"/>
        <v>102020</v>
      </c>
      <c r="W784" s="80" t="str">
        <f t="shared" si="37"/>
        <v>Acima de 120 dias</v>
      </c>
      <c r="X784" s="81" t="str">
        <f t="shared" si="38"/>
        <v>12021</v>
      </c>
    </row>
    <row r="785" spans="1:24" x14ac:dyDescent="0.25">
      <c r="A785" s="57">
        <v>44316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v>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36"/>
        <v>72020</v>
      </c>
      <c r="W785" s="80" t="str">
        <f t="shared" si="37"/>
        <v>1 a 30 dias</v>
      </c>
      <c r="X785" s="81" t="str">
        <f t="shared" si="38"/>
        <v>52021</v>
      </c>
    </row>
    <row r="786" spans="1:24" x14ac:dyDescent="0.25">
      <c r="A786" s="57">
        <v>44316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v>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36"/>
        <v>82020</v>
      </c>
      <c r="W786" s="80" t="str">
        <f t="shared" si="37"/>
        <v>1 a 30 dias</v>
      </c>
      <c r="X786" s="81" t="str">
        <f t="shared" si="38"/>
        <v>52021</v>
      </c>
    </row>
    <row r="787" spans="1:24" x14ac:dyDescent="0.25">
      <c r="A787" s="57">
        <v>44316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v>-54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36"/>
        <v>82020</v>
      </c>
      <c r="W787" s="80" t="str">
        <f t="shared" si="37"/>
        <v>31 a 60 dias</v>
      </c>
      <c r="X787" s="81" t="str">
        <f t="shared" si="38"/>
        <v>42021</v>
      </c>
    </row>
    <row r="788" spans="1:24" x14ac:dyDescent="0.25">
      <c r="A788" s="57">
        <v>44316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v>-174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36"/>
        <v>82020</v>
      </c>
      <c r="W788" s="80" t="str">
        <f t="shared" si="37"/>
        <v>Acima de 120 dias</v>
      </c>
      <c r="X788" s="81" t="str">
        <f t="shared" si="38"/>
        <v>112020</v>
      </c>
    </row>
    <row r="789" spans="1:24" x14ac:dyDescent="0.25">
      <c r="A789" s="57">
        <v>44316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v>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36"/>
        <v>82020</v>
      </c>
      <c r="W789" s="80" t="str">
        <f t="shared" si="37"/>
        <v>1 a 30 dias</v>
      </c>
      <c r="X789" s="81" t="str">
        <f t="shared" si="38"/>
        <v>52021</v>
      </c>
    </row>
    <row r="790" spans="1:24" x14ac:dyDescent="0.25">
      <c r="A790" s="57">
        <v>44316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v>-82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36"/>
        <v>102020</v>
      </c>
      <c r="W790" s="80" t="str">
        <f t="shared" si="37"/>
        <v>61 a 90 dias</v>
      </c>
      <c r="X790" s="81" t="str">
        <f t="shared" si="38"/>
        <v>32021</v>
      </c>
    </row>
    <row r="791" spans="1:24" x14ac:dyDescent="0.25">
      <c r="A791" s="57">
        <v>44316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v>-297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36"/>
        <v>52020</v>
      </c>
      <c r="W791" s="80" t="str">
        <f t="shared" si="37"/>
        <v>Acima de 120 dias</v>
      </c>
      <c r="X791" s="81" t="str">
        <f t="shared" si="38"/>
        <v>82020</v>
      </c>
    </row>
    <row r="792" spans="1:24" x14ac:dyDescent="0.25">
      <c r="A792" s="57">
        <v>44316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v>-235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36"/>
        <v>82020</v>
      </c>
      <c r="W792" s="80" t="str">
        <f t="shared" si="37"/>
        <v>Acima de 120 dias</v>
      </c>
      <c r="X792" s="81" t="str">
        <f t="shared" si="38"/>
        <v>102020</v>
      </c>
    </row>
    <row r="793" spans="1:24" x14ac:dyDescent="0.25">
      <c r="A793" s="57">
        <v>44316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v>-235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36"/>
        <v>52020</v>
      </c>
      <c r="W793" s="80" t="str">
        <f t="shared" si="37"/>
        <v>Acima de 120 dias</v>
      </c>
      <c r="X793" s="81" t="str">
        <f t="shared" si="38"/>
        <v>102020</v>
      </c>
    </row>
    <row r="794" spans="1:24" x14ac:dyDescent="0.25">
      <c r="A794" s="57">
        <v>44316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v>-82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36"/>
        <v>62020</v>
      </c>
      <c r="W794" s="80" t="str">
        <f t="shared" si="37"/>
        <v>61 a 90 dias</v>
      </c>
      <c r="X794" s="81" t="str">
        <f t="shared" si="38"/>
        <v>22021</v>
      </c>
    </row>
    <row r="795" spans="1:24" x14ac:dyDescent="0.25">
      <c r="A795" s="57">
        <v>44316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v>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36"/>
        <v>102020</v>
      </c>
      <c r="W795" s="80" t="str">
        <f t="shared" si="37"/>
        <v>1 a 30 dias</v>
      </c>
      <c r="X795" s="81" t="str">
        <f t="shared" si="38"/>
        <v>52021</v>
      </c>
    </row>
    <row r="796" spans="1:24" x14ac:dyDescent="0.25">
      <c r="A796" s="57">
        <v>44316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v>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36"/>
        <v>82020</v>
      </c>
      <c r="W796" s="80" t="str">
        <f t="shared" si="37"/>
        <v>1 a 30 dias</v>
      </c>
      <c r="X796" s="81" t="str">
        <f t="shared" si="38"/>
        <v>52021</v>
      </c>
    </row>
    <row r="797" spans="1:24" x14ac:dyDescent="0.25">
      <c r="A797" s="57">
        <v>44316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v>-174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36"/>
        <v>82020</v>
      </c>
      <c r="W797" s="80" t="str">
        <f t="shared" si="37"/>
        <v>Acima de 120 dias</v>
      </c>
      <c r="X797" s="81" t="str">
        <f t="shared" si="38"/>
        <v>112020</v>
      </c>
    </row>
    <row r="798" spans="1:24" x14ac:dyDescent="0.25">
      <c r="A798" s="57">
        <v>44316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v>-174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36"/>
        <v>92020</v>
      </c>
      <c r="W798" s="80" t="str">
        <f t="shared" si="37"/>
        <v>Acima de 120 dias</v>
      </c>
      <c r="X798" s="81" t="str">
        <f t="shared" si="38"/>
        <v>112020</v>
      </c>
    </row>
    <row r="799" spans="1:24" x14ac:dyDescent="0.25">
      <c r="A799" s="57">
        <v>44316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v>-23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36"/>
        <v>82020</v>
      </c>
      <c r="W799" s="80" t="str">
        <f t="shared" si="37"/>
        <v>1 a 30 dias</v>
      </c>
      <c r="X799" s="81" t="str">
        <f t="shared" si="38"/>
        <v>42021</v>
      </c>
    </row>
    <row r="800" spans="1:24" x14ac:dyDescent="0.25">
      <c r="A800" s="57">
        <v>44316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v>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36"/>
        <v>92020</v>
      </c>
      <c r="W800" s="80" t="str">
        <f t="shared" si="37"/>
        <v>1 a 30 dias</v>
      </c>
      <c r="X800" s="81" t="str">
        <f t="shared" si="38"/>
        <v>52021</v>
      </c>
    </row>
    <row r="801" spans="1:24" x14ac:dyDescent="0.25">
      <c r="A801" s="57">
        <v>44316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v>-327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36"/>
        <v>52020</v>
      </c>
      <c r="W801" s="80" t="str">
        <f t="shared" si="37"/>
        <v>Acima de 120 dias</v>
      </c>
      <c r="X801" s="81" t="str">
        <f t="shared" si="38"/>
        <v>62020</v>
      </c>
    </row>
    <row r="802" spans="1:24" x14ac:dyDescent="0.25">
      <c r="A802" s="57">
        <v>44316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v>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36"/>
        <v>82020</v>
      </c>
      <c r="W802" s="80" t="str">
        <f t="shared" si="37"/>
        <v>1 a 30 dias</v>
      </c>
      <c r="X802" s="81" t="str">
        <f t="shared" si="38"/>
        <v>52021</v>
      </c>
    </row>
    <row r="803" spans="1:24" x14ac:dyDescent="0.25">
      <c r="A803" s="57">
        <v>44316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v>-174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36"/>
        <v>82020</v>
      </c>
      <c r="W803" s="80" t="str">
        <f t="shared" si="37"/>
        <v>Acima de 120 dias</v>
      </c>
      <c r="X803" s="81" t="str">
        <f t="shared" si="38"/>
        <v>112020</v>
      </c>
    </row>
    <row r="804" spans="1:24" x14ac:dyDescent="0.25">
      <c r="A804" s="57">
        <v>44316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v>-266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36"/>
        <v>62020</v>
      </c>
      <c r="W804" s="80" t="str">
        <f t="shared" si="37"/>
        <v>Acima de 120 dias</v>
      </c>
      <c r="X804" s="81" t="str">
        <f t="shared" si="38"/>
        <v>92020</v>
      </c>
    </row>
    <row r="805" spans="1:24" x14ac:dyDescent="0.25">
      <c r="A805" s="57">
        <v>44316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v>-144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36"/>
        <v>82020</v>
      </c>
      <c r="W805" s="80" t="str">
        <f t="shared" si="37"/>
        <v>Acima de 120 dias</v>
      </c>
      <c r="X805" s="81" t="str">
        <f t="shared" si="38"/>
        <v>122020</v>
      </c>
    </row>
    <row r="806" spans="1:24" x14ac:dyDescent="0.25">
      <c r="A806" s="57">
        <v>44316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v>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36"/>
        <v>82020</v>
      </c>
      <c r="W806" s="80" t="str">
        <f t="shared" si="37"/>
        <v>1 a 30 dias</v>
      </c>
      <c r="X806" s="81" t="str">
        <f t="shared" si="38"/>
        <v>52021</v>
      </c>
    </row>
    <row r="807" spans="1:24" x14ac:dyDescent="0.25">
      <c r="A807" s="57">
        <v>44316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v>-82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36"/>
        <v>82020</v>
      </c>
      <c r="W807" s="80" t="str">
        <f t="shared" si="37"/>
        <v>61 a 90 dias</v>
      </c>
      <c r="X807" s="81" t="str">
        <f t="shared" si="38"/>
        <v>22021</v>
      </c>
    </row>
    <row r="808" spans="1:24" x14ac:dyDescent="0.25">
      <c r="A808" s="57">
        <v>44316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v>-235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36"/>
        <v>82020</v>
      </c>
      <c r="W808" s="80" t="str">
        <f t="shared" si="37"/>
        <v>Acima de 120 dias</v>
      </c>
      <c r="X808" s="81" t="str">
        <f t="shared" si="38"/>
        <v>102020</v>
      </c>
    </row>
    <row r="809" spans="1:24" x14ac:dyDescent="0.25">
      <c r="A809" s="57">
        <v>44316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v>-144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36"/>
        <v>72020</v>
      </c>
      <c r="W809" s="80" t="str">
        <f t="shared" si="37"/>
        <v>Acima de 120 dias</v>
      </c>
      <c r="X809" s="81" t="str">
        <f t="shared" si="38"/>
        <v>12021</v>
      </c>
    </row>
    <row r="810" spans="1:24" x14ac:dyDescent="0.25">
      <c r="A810" s="57">
        <v>44316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v>-235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36"/>
        <v>72020</v>
      </c>
      <c r="W810" s="80" t="str">
        <f t="shared" si="37"/>
        <v>Acima de 120 dias</v>
      </c>
      <c r="X810" s="81" t="str">
        <f t="shared" si="38"/>
        <v>102020</v>
      </c>
    </row>
    <row r="811" spans="1:24" x14ac:dyDescent="0.25">
      <c r="A811" s="57">
        <v>44316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v>-266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36"/>
        <v>72020</v>
      </c>
      <c r="W811" s="80" t="str">
        <f t="shared" si="37"/>
        <v>Acima de 120 dias</v>
      </c>
      <c r="X811" s="81" t="str">
        <f t="shared" si="38"/>
        <v>82020</v>
      </c>
    </row>
    <row r="812" spans="1:24" x14ac:dyDescent="0.25">
      <c r="A812" s="57">
        <v>44316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v>-266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36"/>
        <v>72020</v>
      </c>
      <c r="W812" s="80" t="str">
        <f t="shared" si="37"/>
        <v>Acima de 120 dias</v>
      </c>
      <c r="X812" s="81" t="str">
        <f t="shared" si="38"/>
        <v>92020</v>
      </c>
    </row>
    <row r="813" spans="1:24" x14ac:dyDescent="0.25">
      <c r="A813" s="57">
        <v>44316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v>-82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36"/>
        <v>102020</v>
      </c>
      <c r="W813" s="80" t="str">
        <f t="shared" si="37"/>
        <v>61 a 90 dias</v>
      </c>
      <c r="X813" s="81" t="str">
        <f t="shared" si="38"/>
        <v>22021</v>
      </c>
    </row>
    <row r="814" spans="1:24" x14ac:dyDescent="0.25">
      <c r="A814" s="57">
        <v>44316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v>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36"/>
        <v>102020</v>
      </c>
      <c r="W814" s="80" t="str">
        <f t="shared" si="37"/>
        <v>1 a 30 dias</v>
      </c>
      <c r="X814" s="81" t="str">
        <f t="shared" si="38"/>
        <v>52021</v>
      </c>
    </row>
    <row r="815" spans="1:24" x14ac:dyDescent="0.25">
      <c r="A815" s="57">
        <v>44316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v>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36"/>
        <v>82020</v>
      </c>
      <c r="W815" s="80" t="str">
        <f t="shared" si="37"/>
        <v>1 a 30 dias</v>
      </c>
      <c r="X815" s="81" t="str">
        <f t="shared" si="38"/>
        <v>52021</v>
      </c>
    </row>
    <row r="816" spans="1:24" x14ac:dyDescent="0.25">
      <c r="A816" s="57">
        <v>44316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v>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36"/>
        <v>82020</v>
      </c>
      <c r="W816" s="80" t="str">
        <f t="shared" si="37"/>
        <v>1 a 30 dias</v>
      </c>
      <c r="X816" s="81" t="str">
        <f t="shared" si="38"/>
        <v>52021</v>
      </c>
    </row>
    <row r="817" spans="1:24" x14ac:dyDescent="0.25">
      <c r="A817" s="57">
        <v>44316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v>-144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36"/>
        <v>82020</v>
      </c>
      <c r="W817" s="80" t="str">
        <f t="shared" si="37"/>
        <v>Acima de 120 dias</v>
      </c>
      <c r="X817" s="81" t="str">
        <f t="shared" si="38"/>
        <v>122020</v>
      </c>
    </row>
    <row r="818" spans="1:24" x14ac:dyDescent="0.25">
      <c r="A818" s="57">
        <v>44316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v>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36"/>
        <v>82020</v>
      </c>
      <c r="W818" s="80" t="str">
        <f t="shared" si="37"/>
        <v>1 a 30 dias</v>
      </c>
      <c r="X818" s="81" t="str">
        <f t="shared" si="38"/>
        <v>52021</v>
      </c>
    </row>
    <row r="819" spans="1:24" x14ac:dyDescent="0.25">
      <c r="A819" s="57">
        <v>44316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v>-54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36"/>
        <v>82020</v>
      </c>
      <c r="W819" s="80" t="str">
        <f t="shared" si="37"/>
        <v>31 a 60 dias</v>
      </c>
      <c r="X819" s="81" t="str">
        <f t="shared" si="38"/>
        <v>42021</v>
      </c>
    </row>
    <row r="820" spans="1:24" x14ac:dyDescent="0.25">
      <c r="A820" s="57">
        <v>44316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v>-23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36"/>
        <v>92020</v>
      </c>
      <c r="W820" s="80" t="str">
        <f t="shared" si="37"/>
        <v>1 a 30 dias</v>
      </c>
      <c r="X820" s="81" t="str">
        <f t="shared" si="38"/>
        <v>42021</v>
      </c>
    </row>
    <row r="821" spans="1:24" x14ac:dyDescent="0.25">
      <c r="A821" s="57">
        <v>44316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v>-144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36"/>
        <v>42020</v>
      </c>
      <c r="W821" s="80" t="str">
        <f t="shared" si="37"/>
        <v>Acima de 120 dias</v>
      </c>
      <c r="X821" s="81" t="str">
        <f t="shared" si="38"/>
        <v>122020</v>
      </c>
    </row>
    <row r="822" spans="1:24" x14ac:dyDescent="0.25">
      <c r="A822" s="57">
        <v>44316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v>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36"/>
        <v>62020</v>
      </c>
      <c r="W822" s="80" t="str">
        <f t="shared" si="37"/>
        <v>1 a 30 dias</v>
      </c>
      <c r="X822" s="81" t="str">
        <f t="shared" si="38"/>
        <v>52021</v>
      </c>
    </row>
    <row r="823" spans="1:24" x14ac:dyDescent="0.25">
      <c r="A823" s="57">
        <v>44316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v>-235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36"/>
        <v>72020</v>
      </c>
      <c r="W823" s="80" t="str">
        <f t="shared" si="37"/>
        <v>Acima de 120 dias</v>
      </c>
      <c r="X823" s="81" t="str">
        <f t="shared" si="38"/>
        <v>102020</v>
      </c>
    </row>
    <row r="824" spans="1:24" x14ac:dyDescent="0.25">
      <c r="A824" s="57">
        <v>44316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v>-297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36"/>
        <v>52020</v>
      </c>
      <c r="W824" s="80" t="str">
        <f t="shared" si="37"/>
        <v>Acima de 120 dias</v>
      </c>
      <c r="X824" s="81" t="str">
        <f t="shared" si="38"/>
        <v>72020</v>
      </c>
    </row>
    <row r="825" spans="1:24" x14ac:dyDescent="0.25">
      <c r="A825" s="57">
        <v>44316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v>-54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36"/>
        <v>102020</v>
      </c>
      <c r="W825" s="80" t="str">
        <f t="shared" si="37"/>
        <v>31 a 60 dias</v>
      </c>
      <c r="X825" s="81" t="str">
        <f t="shared" si="38"/>
        <v>32021</v>
      </c>
    </row>
    <row r="826" spans="1:24" x14ac:dyDescent="0.25">
      <c r="A826" s="57">
        <v>44316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v>-297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36"/>
        <v>62020</v>
      </c>
      <c r="W826" s="80" t="str">
        <f t="shared" si="37"/>
        <v>Acima de 120 dias</v>
      </c>
      <c r="X826" s="81" t="str">
        <f t="shared" si="38"/>
        <v>92020</v>
      </c>
    </row>
    <row r="827" spans="1:24" x14ac:dyDescent="0.25">
      <c r="A827" s="57">
        <v>44316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v>-144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36"/>
        <v>72020</v>
      </c>
      <c r="W827" s="80" t="str">
        <f t="shared" si="37"/>
        <v>Acima de 120 dias</v>
      </c>
      <c r="X827" s="81" t="str">
        <f t="shared" si="38"/>
        <v>122020</v>
      </c>
    </row>
    <row r="828" spans="1:24" x14ac:dyDescent="0.25">
      <c r="A828" s="57">
        <v>44316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v>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36"/>
        <v>112020</v>
      </c>
      <c r="W828" s="80" t="str">
        <f t="shared" si="37"/>
        <v>1 a 30 dias</v>
      </c>
      <c r="X828" s="81" t="str">
        <f t="shared" si="38"/>
        <v>52021</v>
      </c>
    </row>
    <row r="829" spans="1:24" x14ac:dyDescent="0.25">
      <c r="A829" s="57">
        <v>44316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v>-266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36"/>
        <v>72020</v>
      </c>
      <c r="W829" s="80" t="str">
        <f t="shared" si="37"/>
        <v>Acima de 120 dias</v>
      </c>
      <c r="X829" s="81" t="str">
        <f t="shared" si="38"/>
        <v>12021</v>
      </c>
    </row>
    <row r="830" spans="1:24" x14ac:dyDescent="0.25">
      <c r="A830" s="57">
        <v>44316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v>-23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36"/>
        <v>92020</v>
      </c>
      <c r="W830" s="80" t="str">
        <f t="shared" si="37"/>
        <v>1 a 30 dias</v>
      </c>
      <c r="X830" s="81" t="str">
        <f t="shared" si="38"/>
        <v>42021</v>
      </c>
    </row>
    <row r="831" spans="1:24" x14ac:dyDescent="0.25">
      <c r="A831" s="57">
        <v>44316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v>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36"/>
        <v>72020</v>
      </c>
      <c r="W831" s="80" t="str">
        <f t="shared" si="37"/>
        <v>1 a 30 dias</v>
      </c>
      <c r="X831" s="81" t="str">
        <f t="shared" si="38"/>
        <v>52021</v>
      </c>
    </row>
    <row r="832" spans="1:24" x14ac:dyDescent="0.25">
      <c r="A832" s="57">
        <v>44316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v>-297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36"/>
        <v>52020</v>
      </c>
      <c r="W832" s="80" t="str">
        <f t="shared" si="37"/>
        <v>Acima de 120 dias</v>
      </c>
      <c r="X832" s="81" t="str">
        <f t="shared" si="38"/>
        <v>82020</v>
      </c>
    </row>
    <row r="833" spans="1:24" x14ac:dyDescent="0.25">
      <c r="A833" s="57">
        <v>44316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v>-23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36"/>
        <v>52020</v>
      </c>
      <c r="W833" s="80" t="str">
        <f t="shared" si="37"/>
        <v>1 a 30 dias</v>
      </c>
      <c r="X833" s="81" t="str">
        <f t="shared" si="38"/>
        <v>42021</v>
      </c>
    </row>
    <row r="834" spans="1:24" x14ac:dyDescent="0.25">
      <c r="A834" s="57">
        <v>44316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v>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39">MONTH(D834)&amp;YEAR(D834)</f>
        <v>102020</v>
      </c>
      <c r="W834" s="80" t="str">
        <f t="shared" ref="W834:W897" si="40">_xlfn.IFS(G834&lt;-120,"Acima de 120 dias",G834&lt;=-90,"91 a 120 dias",G834&lt;=-61,"61 a 90 dias",G834&lt;=-31,"31 a 60 dias",G834&gt;=-30,"1 a 30 dias")</f>
        <v>1 a 30 dias</v>
      </c>
      <c r="X834" s="81" t="str">
        <f t="shared" si="38"/>
        <v>52021</v>
      </c>
    </row>
    <row r="835" spans="1:24" x14ac:dyDescent="0.25">
      <c r="A835" s="57">
        <v>44316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v>-54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39"/>
        <v>82020</v>
      </c>
      <c r="W835" s="80" t="str">
        <f t="shared" si="40"/>
        <v>31 a 60 dias</v>
      </c>
      <c r="X835" s="81" t="str">
        <f t="shared" ref="X835:X898" si="41">MONTH(U835)&amp;YEAR(U835)</f>
        <v>42021</v>
      </c>
    </row>
    <row r="836" spans="1:24" x14ac:dyDescent="0.25">
      <c r="A836" s="57">
        <v>44316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v>-174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39"/>
        <v>92020</v>
      </c>
      <c r="W836" s="80" t="str">
        <f t="shared" si="40"/>
        <v>Acima de 120 dias</v>
      </c>
      <c r="X836" s="81" t="str">
        <f t="shared" si="41"/>
        <v>112020</v>
      </c>
    </row>
    <row r="837" spans="1:24" x14ac:dyDescent="0.25">
      <c r="A837" s="57">
        <v>44316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v>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39"/>
        <v>82020</v>
      </c>
      <c r="W837" s="80" t="str">
        <f t="shared" si="40"/>
        <v>1 a 30 dias</v>
      </c>
      <c r="X837" s="81" t="str">
        <f t="shared" si="41"/>
        <v>52021</v>
      </c>
    </row>
    <row r="838" spans="1:24" x14ac:dyDescent="0.25">
      <c r="A838" s="57">
        <v>44316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v>-266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39"/>
        <v>42020</v>
      </c>
      <c r="W838" s="80" t="str">
        <f t="shared" si="40"/>
        <v>Acima de 120 dias</v>
      </c>
      <c r="X838" s="81" t="str">
        <f t="shared" si="41"/>
        <v>82020</v>
      </c>
    </row>
    <row r="839" spans="1:24" x14ac:dyDescent="0.25">
      <c r="A839" s="57">
        <v>44316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v>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39"/>
        <v>52020</v>
      </c>
      <c r="W839" s="80" t="str">
        <f t="shared" si="40"/>
        <v>1 a 30 dias</v>
      </c>
      <c r="X839" s="81" t="str">
        <f t="shared" si="41"/>
        <v>52021</v>
      </c>
    </row>
    <row r="840" spans="1:24" x14ac:dyDescent="0.25">
      <c r="A840" s="57">
        <v>44316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v>-113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39"/>
        <v>52020</v>
      </c>
      <c r="W840" s="80" t="str">
        <f t="shared" si="40"/>
        <v>91 a 120 dias</v>
      </c>
      <c r="X840" s="81" t="str">
        <f t="shared" si="41"/>
        <v>12021</v>
      </c>
    </row>
    <row r="841" spans="1:24" x14ac:dyDescent="0.25">
      <c r="A841" s="57">
        <v>44316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v>-82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39"/>
        <v>102020</v>
      </c>
      <c r="W841" s="80" t="str">
        <f t="shared" si="40"/>
        <v>61 a 90 dias</v>
      </c>
      <c r="X841" s="81" t="str">
        <f t="shared" si="41"/>
        <v>22021</v>
      </c>
    </row>
    <row r="842" spans="1:24" x14ac:dyDescent="0.25">
      <c r="A842" s="57">
        <v>44316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v>-113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39"/>
        <v>102020</v>
      </c>
      <c r="W842" s="80" t="str">
        <f t="shared" si="40"/>
        <v>91 a 120 dias</v>
      </c>
      <c r="X842" s="81" t="str">
        <f t="shared" si="41"/>
        <v>12021</v>
      </c>
    </row>
    <row r="843" spans="1:24" x14ac:dyDescent="0.25">
      <c r="A843" s="57">
        <v>44316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v>0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39"/>
        <v>62020</v>
      </c>
      <c r="W843" s="80" t="str">
        <f t="shared" si="40"/>
        <v>1 a 30 dias</v>
      </c>
      <c r="X843" s="81" t="str">
        <f t="shared" si="41"/>
        <v>52021</v>
      </c>
    </row>
    <row r="844" spans="1:24" x14ac:dyDescent="0.25">
      <c r="A844" s="57">
        <v>44316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v>-54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39"/>
        <v>72020</v>
      </c>
      <c r="W844" s="80" t="str">
        <f t="shared" si="40"/>
        <v>31 a 60 dias</v>
      </c>
      <c r="X844" s="81" t="str">
        <f t="shared" si="41"/>
        <v>42021</v>
      </c>
    </row>
    <row r="845" spans="1:24" x14ac:dyDescent="0.25">
      <c r="A845" s="57">
        <v>44316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v>-82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39"/>
        <v>92020</v>
      </c>
      <c r="W845" s="80" t="str">
        <f t="shared" si="40"/>
        <v>61 a 90 dias</v>
      </c>
      <c r="X845" s="81" t="str">
        <f t="shared" si="41"/>
        <v>32021</v>
      </c>
    </row>
    <row r="846" spans="1:24" x14ac:dyDescent="0.25">
      <c r="A846" s="57">
        <v>44316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v>-82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39"/>
        <v>82020</v>
      </c>
      <c r="W846" s="80" t="str">
        <f t="shared" si="40"/>
        <v>61 a 90 dias</v>
      </c>
      <c r="X846" s="81" t="str">
        <f t="shared" si="41"/>
        <v>22021</v>
      </c>
    </row>
    <row r="847" spans="1:24" x14ac:dyDescent="0.25">
      <c r="A847" s="57">
        <v>44316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v>-235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39"/>
        <v>72020</v>
      </c>
      <c r="W847" s="80" t="str">
        <f t="shared" si="40"/>
        <v>Acima de 120 dias</v>
      </c>
      <c r="X847" s="81" t="str">
        <f t="shared" si="41"/>
        <v>92020</v>
      </c>
    </row>
    <row r="848" spans="1:24" x14ac:dyDescent="0.25">
      <c r="A848" s="57">
        <v>44316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v>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39"/>
        <v>92020</v>
      </c>
      <c r="W848" s="80" t="str">
        <f t="shared" si="40"/>
        <v>1 a 30 dias</v>
      </c>
      <c r="X848" s="81" t="str">
        <f t="shared" si="41"/>
        <v>52021</v>
      </c>
    </row>
    <row r="849" spans="1:24" x14ac:dyDescent="0.25">
      <c r="A849" s="57">
        <v>44316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v>-144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39"/>
        <v>92020</v>
      </c>
      <c r="W849" s="80" t="str">
        <f t="shared" si="40"/>
        <v>Acima de 120 dias</v>
      </c>
      <c r="X849" s="81" t="str">
        <f t="shared" si="41"/>
        <v>12021</v>
      </c>
    </row>
    <row r="850" spans="1:24" x14ac:dyDescent="0.25">
      <c r="A850" s="57">
        <v>44316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v>-235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39"/>
        <v>82020</v>
      </c>
      <c r="W850" s="80" t="str">
        <f t="shared" si="40"/>
        <v>Acima de 120 dias</v>
      </c>
      <c r="X850" s="81" t="str">
        <f t="shared" si="41"/>
        <v>102020</v>
      </c>
    </row>
    <row r="851" spans="1:24" x14ac:dyDescent="0.25">
      <c r="A851" s="57">
        <v>44316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v>-54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39"/>
        <v>102020</v>
      </c>
      <c r="W851" s="80" t="str">
        <f t="shared" si="40"/>
        <v>31 a 60 dias</v>
      </c>
      <c r="X851" s="81" t="str">
        <f t="shared" si="41"/>
        <v>42021</v>
      </c>
    </row>
    <row r="852" spans="1:24" x14ac:dyDescent="0.25">
      <c r="A852" s="57">
        <v>44316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v>-82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39"/>
        <v>82020</v>
      </c>
      <c r="W852" s="80" t="str">
        <f t="shared" si="40"/>
        <v>61 a 90 dias</v>
      </c>
      <c r="X852" s="81" t="str">
        <f t="shared" si="41"/>
        <v>22021</v>
      </c>
    </row>
    <row r="853" spans="1:24" x14ac:dyDescent="0.25">
      <c r="A853" s="57">
        <v>44316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v>-235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39"/>
        <v>52020</v>
      </c>
      <c r="W853" s="80" t="str">
        <f t="shared" si="40"/>
        <v>Acima de 120 dias</v>
      </c>
      <c r="X853" s="81" t="str">
        <f t="shared" si="41"/>
        <v>102020</v>
      </c>
    </row>
    <row r="854" spans="1:24" x14ac:dyDescent="0.25">
      <c r="A854" s="57">
        <v>44316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v>-235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39"/>
        <v>52020</v>
      </c>
      <c r="W854" s="80" t="str">
        <f t="shared" si="40"/>
        <v>Acima de 120 dias</v>
      </c>
      <c r="X854" s="81" t="str">
        <f t="shared" si="41"/>
        <v>102020</v>
      </c>
    </row>
    <row r="855" spans="1:24" x14ac:dyDescent="0.25">
      <c r="A855" s="57">
        <v>44316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v>-82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39"/>
        <v>82020</v>
      </c>
      <c r="W855" s="80" t="str">
        <f t="shared" si="40"/>
        <v>61 a 90 dias</v>
      </c>
      <c r="X855" s="81" t="str">
        <f t="shared" si="41"/>
        <v>22021</v>
      </c>
    </row>
    <row r="856" spans="1:24" x14ac:dyDescent="0.25">
      <c r="A856" s="57">
        <v>44316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v>-54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39"/>
        <v>82020</v>
      </c>
      <c r="W856" s="80" t="str">
        <f t="shared" si="40"/>
        <v>31 a 60 dias</v>
      </c>
      <c r="X856" s="81" t="str">
        <f t="shared" si="41"/>
        <v>42021</v>
      </c>
    </row>
    <row r="857" spans="1:24" x14ac:dyDescent="0.25">
      <c r="A857" s="57">
        <v>44316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v>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39"/>
        <v>82020</v>
      </c>
      <c r="W857" s="80" t="str">
        <f t="shared" si="40"/>
        <v>1 a 30 dias</v>
      </c>
      <c r="X857" s="81" t="str">
        <f t="shared" si="41"/>
        <v>62021</v>
      </c>
    </row>
    <row r="858" spans="1:24" x14ac:dyDescent="0.25">
      <c r="A858" s="57">
        <v>44316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v>-174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39"/>
        <v>82020</v>
      </c>
      <c r="W858" s="80" t="str">
        <f t="shared" si="40"/>
        <v>Acima de 120 dias</v>
      </c>
      <c r="X858" s="81" t="str">
        <f t="shared" si="41"/>
        <v>112020</v>
      </c>
    </row>
    <row r="859" spans="1:24" x14ac:dyDescent="0.25">
      <c r="A859" s="57">
        <v>44316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v>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39"/>
        <v>92020</v>
      </c>
      <c r="W859" s="80" t="str">
        <f t="shared" si="40"/>
        <v>1 a 30 dias</v>
      </c>
      <c r="X859" s="81" t="str">
        <f t="shared" si="41"/>
        <v>52021</v>
      </c>
    </row>
    <row r="860" spans="1:24" x14ac:dyDescent="0.25">
      <c r="A860" s="57">
        <v>44316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v>-23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39"/>
        <v>32020</v>
      </c>
      <c r="W860" s="80" t="str">
        <f t="shared" si="40"/>
        <v>1 a 30 dias</v>
      </c>
      <c r="X860" s="81" t="str">
        <f t="shared" si="41"/>
        <v>42021</v>
      </c>
    </row>
    <row r="861" spans="1:24" x14ac:dyDescent="0.25">
      <c r="A861" s="57">
        <v>44316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v>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39"/>
        <v>72020</v>
      </c>
      <c r="W861" s="80" t="str">
        <f t="shared" si="40"/>
        <v>1 a 30 dias</v>
      </c>
      <c r="X861" s="81" t="str">
        <f t="shared" si="41"/>
        <v>52021</v>
      </c>
    </row>
    <row r="862" spans="1:24" x14ac:dyDescent="0.25">
      <c r="A862" s="57">
        <v>44316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v>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39"/>
        <v>72020</v>
      </c>
      <c r="W862" s="80" t="str">
        <f t="shared" si="40"/>
        <v>1 a 30 dias</v>
      </c>
      <c r="X862" s="81" t="str">
        <f t="shared" si="41"/>
        <v>52021</v>
      </c>
    </row>
    <row r="863" spans="1:24" x14ac:dyDescent="0.25">
      <c r="A863" s="57">
        <v>44316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v>-54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39"/>
        <v>82020</v>
      </c>
      <c r="W863" s="80" t="str">
        <f t="shared" si="40"/>
        <v>31 a 60 dias</v>
      </c>
      <c r="X863" s="81" t="str">
        <f t="shared" si="41"/>
        <v>22021</v>
      </c>
    </row>
    <row r="864" spans="1:24" x14ac:dyDescent="0.25">
      <c r="A864" s="57">
        <v>44316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v>-82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39"/>
        <v>82020</v>
      </c>
      <c r="W864" s="80" t="str">
        <f t="shared" si="40"/>
        <v>61 a 90 dias</v>
      </c>
      <c r="X864" s="81" t="str">
        <f t="shared" si="41"/>
        <v>22021</v>
      </c>
    </row>
    <row r="865" spans="1:24" x14ac:dyDescent="0.25">
      <c r="A865" s="57">
        <v>44316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v>-144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39"/>
        <v>82020</v>
      </c>
      <c r="W865" s="80" t="str">
        <f t="shared" si="40"/>
        <v>Acima de 120 dias</v>
      </c>
      <c r="X865" s="81" t="str">
        <f t="shared" si="41"/>
        <v>12021</v>
      </c>
    </row>
    <row r="866" spans="1:24" x14ac:dyDescent="0.25">
      <c r="A866" s="57">
        <v>44316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v>-54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39"/>
        <v>92020</v>
      </c>
      <c r="W866" s="80" t="str">
        <f t="shared" si="40"/>
        <v>31 a 60 dias</v>
      </c>
      <c r="X866" s="81" t="str">
        <f t="shared" si="41"/>
        <v>42021</v>
      </c>
    </row>
    <row r="867" spans="1:24" x14ac:dyDescent="0.25">
      <c r="A867" s="57">
        <v>44316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v>-23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39"/>
        <v>82020</v>
      </c>
      <c r="W867" s="80" t="str">
        <f t="shared" si="40"/>
        <v>1 a 30 dias</v>
      </c>
      <c r="X867" s="81" t="str">
        <f t="shared" si="41"/>
        <v>42021</v>
      </c>
    </row>
    <row r="868" spans="1:24" x14ac:dyDescent="0.25">
      <c r="A868" s="57">
        <v>44316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v>-82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39"/>
        <v>82020</v>
      </c>
      <c r="W868" s="80" t="str">
        <f t="shared" si="40"/>
        <v>61 a 90 dias</v>
      </c>
      <c r="X868" s="81" t="str">
        <f t="shared" si="41"/>
        <v>22021</v>
      </c>
    </row>
    <row r="869" spans="1:24" x14ac:dyDescent="0.25">
      <c r="A869" s="57">
        <v>44316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v>-174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39"/>
        <v>82020</v>
      </c>
      <c r="W869" s="80" t="str">
        <f t="shared" si="40"/>
        <v>Acima de 120 dias</v>
      </c>
      <c r="X869" s="81" t="str">
        <f t="shared" si="41"/>
        <v>112020</v>
      </c>
    </row>
    <row r="870" spans="1:24" x14ac:dyDescent="0.25">
      <c r="A870" s="57">
        <v>44316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v>-82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39"/>
        <v>102020</v>
      </c>
      <c r="W870" s="80" t="str">
        <f t="shared" si="40"/>
        <v>61 a 90 dias</v>
      </c>
      <c r="X870" s="81" t="str">
        <f t="shared" si="41"/>
        <v>22021</v>
      </c>
    </row>
    <row r="871" spans="1:24" x14ac:dyDescent="0.25">
      <c r="A871" s="57">
        <v>44316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v>-113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39"/>
        <v>52020</v>
      </c>
      <c r="W871" s="80" t="str">
        <f t="shared" si="40"/>
        <v>91 a 120 dias</v>
      </c>
      <c r="X871" s="81" t="str">
        <f t="shared" si="41"/>
        <v>12021</v>
      </c>
    </row>
    <row r="872" spans="1:24" x14ac:dyDescent="0.25">
      <c r="A872" s="57">
        <v>44316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v>-266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39"/>
        <v>72020</v>
      </c>
      <c r="W872" s="80" t="str">
        <f t="shared" si="40"/>
        <v>Acima de 120 dias</v>
      </c>
      <c r="X872" s="81" t="str">
        <f t="shared" si="41"/>
        <v>92020</v>
      </c>
    </row>
    <row r="873" spans="1:24" x14ac:dyDescent="0.25">
      <c r="A873" s="57">
        <v>44316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v>-82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39"/>
        <v>72020</v>
      </c>
      <c r="W873" s="80" t="str">
        <f t="shared" si="40"/>
        <v>61 a 90 dias</v>
      </c>
      <c r="X873" s="81" t="str">
        <f t="shared" si="41"/>
        <v>22021</v>
      </c>
    </row>
    <row r="874" spans="1:24" x14ac:dyDescent="0.25">
      <c r="A874" s="57">
        <v>44316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v>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39"/>
        <v>62020</v>
      </c>
      <c r="W874" s="80" t="str">
        <f t="shared" si="40"/>
        <v>1 a 30 dias</v>
      </c>
      <c r="X874" s="81" t="str">
        <f t="shared" si="41"/>
        <v>52021</v>
      </c>
    </row>
    <row r="875" spans="1:24" x14ac:dyDescent="0.25">
      <c r="A875" s="57">
        <v>44316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v>-23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39"/>
        <v>82020</v>
      </c>
      <c r="W875" s="80" t="str">
        <f t="shared" si="40"/>
        <v>1 a 30 dias</v>
      </c>
      <c r="X875" s="81" t="str">
        <f t="shared" si="41"/>
        <v>42021</v>
      </c>
    </row>
    <row r="876" spans="1:24" x14ac:dyDescent="0.25">
      <c r="A876" s="57">
        <v>44316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v>-174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39"/>
        <v>82020</v>
      </c>
      <c r="W876" s="80" t="str">
        <f t="shared" si="40"/>
        <v>Acima de 120 dias</v>
      </c>
      <c r="X876" s="81" t="str">
        <f t="shared" si="41"/>
        <v>122020</v>
      </c>
    </row>
    <row r="877" spans="1:24" x14ac:dyDescent="0.25">
      <c r="A877" s="57">
        <v>44316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v>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39"/>
        <v>82020</v>
      </c>
      <c r="W877" s="80" t="str">
        <f t="shared" si="40"/>
        <v>1 a 30 dias</v>
      </c>
      <c r="X877" s="81" t="str">
        <f t="shared" si="41"/>
        <v>52021</v>
      </c>
    </row>
    <row r="878" spans="1:24" x14ac:dyDescent="0.25">
      <c r="A878" s="57">
        <v>44316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v>-82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39"/>
        <v>82020</v>
      </c>
      <c r="W878" s="80" t="str">
        <f t="shared" si="40"/>
        <v>61 a 90 dias</v>
      </c>
      <c r="X878" s="81" t="str">
        <f t="shared" si="41"/>
        <v>22021</v>
      </c>
    </row>
    <row r="879" spans="1:24" x14ac:dyDescent="0.25">
      <c r="A879" s="57">
        <v>44316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v>-23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39"/>
        <v>102020</v>
      </c>
      <c r="W879" s="80" t="str">
        <f t="shared" si="40"/>
        <v>1 a 30 dias</v>
      </c>
      <c r="X879" s="81" t="str">
        <f t="shared" si="41"/>
        <v>42021</v>
      </c>
    </row>
    <row r="880" spans="1:24" x14ac:dyDescent="0.25">
      <c r="A880" s="57">
        <v>44316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v>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39"/>
        <v>32020</v>
      </c>
      <c r="W880" s="80" t="str">
        <f t="shared" si="40"/>
        <v>1 a 30 dias</v>
      </c>
      <c r="X880" s="81" t="str">
        <f t="shared" si="41"/>
        <v>52021</v>
      </c>
    </row>
    <row r="881" spans="1:24" x14ac:dyDescent="0.25">
      <c r="A881" s="57">
        <v>44316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v>-174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39"/>
        <v>82020</v>
      </c>
      <c r="W881" s="80" t="str">
        <f t="shared" si="40"/>
        <v>Acima de 120 dias</v>
      </c>
      <c r="X881" s="81" t="str">
        <f t="shared" si="41"/>
        <v>12021</v>
      </c>
    </row>
    <row r="882" spans="1:24" x14ac:dyDescent="0.25">
      <c r="A882" s="57">
        <v>44316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v>-144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39"/>
        <v>102020</v>
      </c>
      <c r="W882" s="80" t="str">
        <f t="shared" si="40"/>
        <v>Acima de 120 dias</v>
      </c>
      <c r="X882" s="81" t="str">
        <f t="shared" si="41"/>
        <v>12021</v>
      </c>
    </row>
    <row r="883" spans="1:24" x14ac:dyDescent="0.25">
      <c r="A883" s="57">
        <v>44316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v>-174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39"/>
        <v>52020</v>
      </c>
      <c r="W883" s="80" t="str">
        <f t="shared" si="40"/>
        <v>Acima de 120 dias</v>
      </c>
      <c r="X883" s="81" t="str">
        <f t="shared" si="41"/>
        <v>112020</v>
      </c>
    </row>
    <row r="884" spans="1:24" x14ac:dyDescent="0.25">
      <c r="A884" s="57">
        <v>44316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v>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39"/>
        <v>62020</v>
      </c>
      <c r="W884" s="80" t="str">
        <f t="shared" si="40"/>
        <v>1 a 30 dias</v>
      </c>
      <c r="X884" s="81" t="str">
        <f t="shared" si="41"/>
        <v>52021</v>
      </c>
    </row>
    <row r="885" spans="1:24" x14ac:dyDescent="0.25">
      <c r="A885" s="57">
        <v>44316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v>-174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39"/>
        <v>82020</v>
      </c>
      <c r="W885" s="80" t="str">
        <f t="shared" si="40"/>
        <v>Acima de 120 dias</v>
      </c>
      <c r="X885" s="81" t="str">
        <f t="shared" si="41"/>
        <v>112020</v>
      </c>
    </row>
    <row r="886" spans="1:24" x14ac:dyDescent="0.25">
      <c r="A886" s="57">
        <v>44316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v>-54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39"/>
        <v>72020</v>
      </c>
      <c r="W886" s="80" t="str">
        <f t="shared" si="40"/>
        <v>31 a 60 dias</v>
      </c>
      <c r="X886" s="81" t="str">
        <f t="shared" si="41"/>
        <v>42021</v>
      </c>
    </row>
    <row r="887" spans="1:24" x14ac:dyDescent="0.25">
      <c r="A887" s="57">
        <v>44316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v>-144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39"/>
        <v>82020</v>
      </c>
      <c r="W887" s="80" t="str">
        <f t="shared" si="40"/>
        <v>Acima de 120 dias</v>
      </c>
      <c r="X887" s="81" t="str">
        <f t="shared" si="41"/>
        <v>122020</v>
      </c>
    </row>
    <row r="888" spans="1:24" x14ac:dyDescent="0.25">
      <c r="A888" s="57">
        <v>44316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v>-82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39"/>
        <v>82020</v>
      </c>
      <c r="W888" s="80" t="str">
        <f t="shared" si="40"/>
        <v>61 a 90 dias</v>
      </c>
      <c r="X888" s="81" t="str">
        <f t="shared" si="41"/>
        <v>22021</v>
      </c>
    </row>
    <row r="889" spans="1:24" x14ac:dyDescent="0.25">
      <c r="A889" s="57">
        <v>44316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v>-54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39"/>
        <v>92020</v>
      </c>
      <c r="W889" s="80" t="str">
        <f t="shared" si="40"/>
        <v>31 a 60 dias</v>
      </c>
      <c r="X889" s="81" t="str">
        <f t="shared" si="41"/>
        <v>42021</v>
      </c>
    </row>
    <row r="890" spans="1:24" x14ac:dyDescent="0.25">
      <c r="A890" s="57">
        <v>44316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v>-113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39"/>
        <v>92020</v>
      </c>
      <c r="W890" s="80" t="str">
        <f t="shared" si="40"/>
        <v>91 a 120 dias</v>
      </c>
      <c r="X890" s="81" t="str">
        <f t="shared" si="41"/>
        <v>12021</v>
      </c>
    </row>
    <row r="891" spans="1:24" x14ac:dyDescent="0.25">
      <c r="A891" s="57">
        <v>44316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v>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39"/>
        <v>92020</v>
      </c>
      <c r="W891" s="80" t="str">
        <f t="shared" si="40"/>
        <v>1 a 30 dias</v>
      </c>
      <c r="X891" s="81" t="str">
        <f t="shared" si="41"/>
        <v>52021</v>
      </c>
    </row>
    <row r="892" spans="1:24" x14ac:dyDescent="0.25">
      <c r="A892" s="57">
        <v>44316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v>-54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39"/>
        <v>52020</v>
      </c>
      <c r="W892" s="80" t="str">
        <f t="shared" si="40"/>
        <v>31 a 60 dias</v>
      </c>
      <c r="X892" s="81" t="str">
        <f t="shared" si="41"/>
        <v>42021</v>
      </c>
    </row>
    <row r="893" spans="1:24" x14ac:dyDescent="0.25">
      <c r="A893" s="57">
        <v>44316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v>-297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39"/>
        <v>52020</v>
      </c>
      <c r="W893" s="80" t="str">
        <f t="shared" si="40"/>
        <v>Acima de 120 dias</v>
      </c>
      <c r="X893" s="81" t="str">
        <f t="shared" si="41"/>
        <v>82020</v>
      </c>
    </row>
    <row r="894" spans="1:24" x14ac:dyDescent="0.25">
      <c r="A894" s="57">
        <v>44316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v>-235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39"/>
        <v>62020</v>
      </c>
      <c r="W894" s="80" t="str">
        <f t="shared" si="40"/>
        <v>Acima de 120 dias</v>
      </c>
      <c r="X894" s="81" t="str">
        <f t="shared" si="41"/>
        <v>102020</v>
      </c>
    </row>
    <row r="895" spans="1:24" x14ac:dyDescent="0.25">
      <c r="A895" s="57">
        <v>44316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v>-235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39"/>
        <v>52020</v>
      </c>
      <c r="W895" s="80" t="str">
        <f t="shared" si="40"/>
        <v>Acima de 120 dias</v>
      </c>
      <c r="X895" s="81" t="str">
        <f t="shared" si="41"/>
        <v>102020</v>
      </c>
    </row>
    <row r="896" spans="1:24" x14ac:dyDescent="0.25">
      <c r="A896" s="57">
        <v>44316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v>-235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39"/>
        <v>72020</v>
      </c>
      <c r="W896" s="80" t="str">
        <f t="shared" si="40"/>
        <v>Acima de 120 dias</v>
      </c>
      <c r="X896" s="81" t="str">
        <f t="shared" si="41"/>
        <v>92020</v>
      </c>
    </row>
    <row r="897" spans="1:24" x14ac:dyDescent="0.25">
      <c r="A897" s="57">
        <v>44316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v>-113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39"/>
        <v>82020</v>
      </c>
      <c r="W897" s="80" t="str">
        <f t="shared" si="40"/>
        <v>91 a 120 dias</v>
      </c>
      <c r="X897" s="81" t="str">
        <f t="shared" si="41"/>
        <v>12021</v>
      </c>
    </row>
    <row r="898" spans="1:24" x14ac:dyDescent="0.25">
      <c r="A898" s="57">
        <v>44316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v>-144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42">MONTH(D898)&amp;YEAR(D898)</f>
        <v>92020</v>
      </c>
      <c r="W898" s="80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1" t="str">
        <f t="shared" si="41"/>
        <v>12021</v>
      </c>
    </row>
    <row r="899" spans="1:24" x14ac:dyDescent="0.25">
      <c r="A899" s="57">
        <v>44316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v>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42"/>
        <v>92020</v>
      </c>
      <c r="W899" s="80" t="str">
        <f t="shared" si="43"/>
        <v>1 a 30 dias</v>
      </c>
      <c r="X899" s="81" t="str">
        <f t="shared" ref="X899:X962" si="44">MONTH(U899)&amp;YEAR(U899)</f>
        <v>52021</v>
      </c>
    </row>
    <row r="900" spans="1:24" x14ac:dyDescent="0.25">
      <c r="A900" s="57">
        <v>44316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v>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42"/>
        <v>82020</v>
      </c>
      <c r="W900" s="80" t="str">
        <f t="shared" si="43"/>
        <v>1 a 30 dias</v>
      </c>
      <c r="X900" s="81" t="str">
        <f t="shared" si="44"/>
        <v>52021</v>
      </c>
    </row>
    <row r="901" spans="1:24" x14ac:dyDescent="0.25">
      <c r="A901" s="57">
        <v>44316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v>-144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42"/>
        <v>92020</v>
      </c>
      <c r="W901" s="80" t="str">
        <f t="shared" si="43"/>
        <v>Acima de 120 dias</v>
      </c>
      <c r="X901" s="81" t="str">
        <f t="shared" si="44"/>
        <v>12021</v>
      </c>
    </row>
    <row r="902" spans="1:24" x14ac:dyDescent="0.25">
      <c r="A902" s="57">
        <v>44316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v>-82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42"/>
        <v>42020</v>
      </c>
      <c r="W902" s="80" t="str">
        <f t="shared" si="43"/>
        <v>61 a 90 dias</v>
      </c>
      <c r="X902" s="81" t="str">
        <f t="shared" si="44"/>
        <v>42021</v>
      </c>
    </row>
    <row r="903" spans="1:24" x14ac:dyDescent="0.25">
      <c r="A903" s="57">
        <v>44316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v>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42"/>
        <v>52020</v>
      </c>
      <c r="W903" s="80" t="str">
        <f t="shared" si="43"/>
        <v>1 a 30 dias</v>
      </c>
      <c r="X903" s="81" t="str">
        <f t="shared" si="44"/>
        <v>52021</v>
      </c>
    </row>
    <row r="904" spans="1:24" x14ac:dyDescent="0.25">
      <c r="A904" s="57">
        <v>44316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v>-82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42"/>
        <v>102020</v>
      </c>
      <c r="W904" s="80" t="str">
        <f t="shared" si="43"/>
        <v>61 a 90 dias</v>
      </c>
      <c r="X904" s="81" t="str">
        <f t="shared" si="44"/>
        <v>22021</v>
      </c>
    </row>
    <row r="905" spans="1:24" x14ac:dyDescent="0.25">
      <c r="A905" s="57">
        <v>44316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v>-235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42"/>
        <v>72020</v>
      </c>
      <c r="W905" s="80" t="str">
        <f t="shared" si="43"/>
        <v>Acima de 120 dias</v>
      </c>
      <c r="X905" s="81" t="str">
        <f t="shared" si="44"/>
        <v>92020</v>
      </c>
    </row>
    <row r="906" spans="1:24" x14ac:dyDescent="0.25">
      <c r="A906" s="57">
        <v>44316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v>-144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42"/>
        <v>82020</v>
      </c>
      <c r="W906" s="80" t="str">
        <f t="shared" si="43"/>
        <v>Acima de 120 dias</v>
      </c>
      <c r="X906" s="81" t="str">
        <f t="shared" si="44"/>
        <v>122020</v>
      </c>
    </row>
    <row r="907" spans="1:24" x14ac:dyDescent="0.25">
      <c r="A907" s="57">
        <v>44316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v>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42"/>
        <v>92020</v>
      </c>
      <c r="W907" s="80" t="str">
        <f t="shared" si="43"/>
        <v>1 a 30 dias</v>
      </c>
      <c r="X907" s="81" t="str">
        <f t="shared" si="44"/>
        <v>52021</v>
      </c>
    </row>
    <row r="908" spans="1:24" x14ac:dyDescent="0.25">
      <c r="A908" s="57">
        <v>44316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v>-144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42"/>
        <v>102020</v>
      </c>
      <c r="W908" s="80" t="str">
        <f t="shared" si="43"/>
        <v>Acima de 120 dias</v>
      </c>
      <c r="X908" s="81" t="str">
        <f t="shared" si="44"/>
        <v>32021</v>
      </c>
    </row>
    <row r="909" spans="1:24" x14ac:dyDescent="0.25">
      <c r="A909" s="57">
        <v>44316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v>-266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42"/>
        <v>62020</v>
      </c>
      <c r="W909" s="80" t="str">
        <f t="shared" si="43"/>
        <v>Acima de 120 dias</v>
      </c>
      <c r="X909" s="81" t="str">
        <f t="shared" si="44"/>
        <v>92020</v>
      </c>
    </row>
    <row r="910" spans="1:24" x14ac:dyDescent="0.25">
      <c r="A910" s="57">
        <v>44316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v>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42"/>
        <v>62020</v>
      </c>
      <c r="W910" s="80" t="str">
        <f t="shared" si="43"/>
        <v>1 a 30 dias</v>
      </c>
      <c r="X910" s="81" t="str">
        <f t="shared" si="44"/>
        <v>52021</v>
      </c>
    </row>
    <row r="911" spans="1:24" x14ac:dyDescent="0.25">
      <c r="A911" s="57">
        <v>44316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v>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42"/>
        <v>82020</v>
      </c>
      <c r="W911" s="80" t="str">
        <f t="shared" si="43"/>
        <v>1 a 30 dias</v>
      </c>
      <c r="X911" s="81" t="str">
        <f t="shared" si="44"/>
        <v>52021</v>
      </c>
    </row>
    <row r="912" spans="1:24" x14ac:dyDescent="0.25">
      <c r="A912" s="57">
        <v>44316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v>-144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42"/>
        <v>82020</v>
      </c>
      <c r="W912" s="80" t="str">
        <f t="shared" si="43"/>
        <v>Acima de 120 dias</v>
      </c>
      <c r="X912" s="81" t="str">
        <f t="shared" si="44"/>
        <v>122020</v>
      </c>
    </row>
    <row r="913" spans="1:24" x14ac:dyDescent="0.25">
      <c r="A913" s="57">
        <v>44316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v>-113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42"/>
        <v>82020</v>
      </c>
      <c r="W913" s="80" t="str">
        <f t="shared" si="43"/>
        <v>91 a 120 dias</v>
      </c>
      <c r="X913" s="81" t="str">
        <f t="shared" si="44"/>
        <v>12021</v>
      </c>
    </row>
    <row r="914" spans="1:24" x14ac:dyDescent="0.25">
      <c r="A914" s="57">
        <v>44316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v>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42"/>
        <v>92020</v>
      </c>
      <c r="W914" s="80" t="str">
        <f t="shared" si="43"/>
        <v>1 a 30 dias</v>
      </c>
      <c r="X914" s="81" t="str">
        <f t="shared" si="44"/>
        <v>52021</v>
      </c>
    </row>
    <row r="915" spans="1:24" x14ac:dyDescent="0.25">
      <c r="A915" s="57">
        <v>44316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v>-266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42"/>
        <v>52020</v>
      </c>
      <c r="W915" s="80" t="str">
        <f t="shared" si="43"/>
        <v>Acima de 120 dias</v>
      </c>
      <c r="X915" s="81" t="str">
        <f t="shared" si="44"/>
        <v>92020</v>
      </c>
    </row>
    <row r="916" spans="1:24" x14ac:dyDescent="0.25">
      <c r="A916" s="57">
        <v>44316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v>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42"/>
        <v>102020</v>
      </c>
      <c r="W916" s="80" t="str">
        <f t="shared" si="43"/>
        <v>1 a 30 dias</v>
      </c>
      <c r="X916" s="81" t="str">
        <f t="shared" si="44"/>
        <v>52021</v>
      </c>
    </row>
    <row r="917" spans="1:24" x14ac:dyDescent="0.25">
      <c r="A917" s="57">
        <v>44316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v>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42"/>
        <v>102020</v>
      </c>
      <c r="W917" s="80" t="str">
        <f t="shared" si="43"/>
        <v>1 a 30 dias</v>
      </c>
      <c r="X917" s="81" t="str">
        <f t="shared" si="44"/>
        <v>52021</v>
      </c>
    </row>
    <row r="918" spans="1:24" x14ac:dyDescent="0.25">
      <c r="A918" s="57">
        <v>44316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v>-82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42"/>
        <v>72020</v>
      </c>
      <c r="W918" s="80" t="str">
        <f t="shared" si="43"/>
        <v>61 a 90 dias</v>
      </c>
      <c r="X918" s="81" t="str">
        <f t="shared" si="44"/>
        <v>22021</v>
      </c>
    </row>
    <row r="919" spans="1:24" x14ac:dyDescent="0.25">
      <c r="A919" s="57">
        <v>44316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v>-82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42"/>
        <v>92020</v>
      </c>
      <c r="W919" s="80" t="str">
        <f t="shared" si="43"/>
        <v>61 a 90 dias</v>
      </c>
      <c r="X919" s="81" t="str">
        <f t="shared" si="44"/>
        <v>22021</v>
      </c>
    </row>
    <row r="920" spans="1:24" x14ac:dyDescent="0.25">
      <c r="A920" s="57">
        <v>44316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v>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42"/>
        <v>102020</v>
      </c>
      <c r="W920" s="80" t="str">
        <f t="shared" si="43"/>
        <v>1 a 30 dias</v>
      </c>
      <c r="X920" s="81" t="str">
        <f t="shared" si="44"/>
        <v>52021</v>
      </c>
    </row>
    <row r="921" spans="1:24" x14ac:dyDescent="0.25">
      <c r="A921" s="57">
        <v>44316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v>-54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42"/>
        <v>52020</v>
      </c>
      <c r="W921" s="80" t="str">
        <f t="shared" si="43"/>
        <v>31 a 60 dias</v>
      </c>
      <c r="X921" s="81" t="str">
        <f t="shared" si="44"/>
        <v>42021</v>
      </c>
    </row>
    <row r="922" spans="1:24" x14ac:dyDescent="0.25">
      <c r="A922" s="57">
        <v>44316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v>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42"/>
        <v>52020</v>
      </c>
      <c r="W922" s="80" t="str">
        <f t="shared" si="43"/>
        <v>1 a 30 dias</v>
      </c>
      <c r="X922" s="81" t="str">
        <f t="shared" si="44"/>
        <v>52021</v>
      </c>
    </row>
    <row r="923" spans="1:24" x14ac:dyDescent="0.25">
      <c r="A923" s="57">
        <v>44316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v>-266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42"/>
        <v>52020</v>
      </c>
      <c r="W923" s="80" t="str">
        <f t="shared" si="43"/>
        <v>Acima de 120 dias</v>
      </c>
      <c r="X923" s="81" t="str">
        <f t="shared" si="44"/>
        <v>82020</v>
      </c>
    </row>
    <row r="924" spans="1:24" x14ac:dyDescent="0.25">
      <c r="A924" s="57">
        <v>44316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v>-297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42"/>
        <v>62020</v>
      </c>
      <c r="W924" s="80" t="str">
        <f t="shared" si="43"/>
        <v>Acima de 120 dias</v>
      </c>
      <c r="X924" s="81" t="str">
        <f t="shared" si="44"/>
        <v>72020</v>
      </c>
    </row>
    <row r="925" spans="1:24" x14ac:dyDescent="0.25">
      <c r="A925" s="57">
        <v>44316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v>-235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42"/>
        <v>52020</v>
      </c>
      <c r="W925" s="80" t="str">
        <f t="shared" si="43"/>
        <v>Acima de 120 dias</v>
      </c>
      <c r="X925" s="81" t="str">
        <f t="shared" si="44"/>
        <v>102020</v>
      </c>
    </row>
    <row r="926" spans="1:24" x14ac:dyDescent="0.25">
      <c r="A926" s="57">
        <v>44316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v>-23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42"/>
        <v>62020</v>
      </c>
      <c r="W926" s="80" t="str">
        <f t="shared" si="43"/>
        <v>1 a 30 dias</v>
      </c>
      <c r="X926" s="81" t="str">
        <f t="shared" si="44"/>
        <v>42021</v>
      </c>
    </row>
    <row r="927" spans="1:24" x14ac:dyDescent="0.25">
      <c r="A927" s="57">
        <v>44316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v>-174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42"/>
        <v>52020</v>
      </c>
      <c r="W927" s="80" t="str">
        <f t="shared" si="43"/>
        <v>Acima de 120 dias</v>
      </c>
      <c r="X927" s="81" t="str">
        <f t="shared" si="44"/>
        <v>112020</v>
      </c>
    </row>
    <row r="928" spans="1:24" x14ac:dyDescent="0.25">
      <c r="A928" s="57">
        <v>44316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v>-144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42"/>
        <v>72020</v>
      </c>
      <c r="W928" s="80" t="str">
        <f t="shared" si="43"/>
        <v>Acima de 120 dias</v>
      </c>
      <c r="X928" s="81" t="str">
        <f t="shared" si="44"/>
        <v>12021</v>
      </c>
    </row>
    <row r="929" spans="1:24" x14ac:dyDescent="0.25">
      <c r="A929" s="57">
        <v>44316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v>-82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42"/>
        <v>82020</v>
      </c>
      <c r="W929" s="80" t="str">
        <f t="shared" si="43"/>
        <v>61 a 90 dias</v>
      </c>
      <c r="X929" s="81" t="str">
        <f t="shared" si="44"/>
        <v>22021</v>
      </c>
    </row>
    <row r="930" spans="1:24" x14ac:dyDescent="0.25">
      <c r="A930" s="57">
        <v>44316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v>-82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42"/>
        <v>82020</v>
      </c>
      <c r="W930" s="80" t="str">
        <f t="shared" si="43"/>
        <v>61 a 90 dias</v>
      </c>
      <c r="X930" s="81" t="str">
        <f t="shared" si="44"/>
        <v>22021</v>
      </c>
    </row>
    <row r="931" spans="1:24" x14ac:dyDescent="0.25">
      <c r="A931" s="57">
        <v>44316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v>-113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42"/>
        <v>82020</v>
      </c>
      <c r="W931" s="80" t="str">
        <f t="shared" si="43"/>
        <v>91 a 120 dias</v>
      </c>
      <c r="X931" s="81" t="str">
        <f t="shared" si="44"/>
        <v>12021</v>
      </c>
    </row>
    <row r="932" spans="1:24" x14ac:dyDescent="0.25">
      <c r="A932" s="57">
        <v>44316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v>-144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42"/>
        <v>82020</v>
      </c>
      <c r="W932" s="80" t="str">
        <f t="shared" si="43"/>
        <v>Acima de 120 dias</v>
      </c>
      <c r="X932" s="81" t="str">
        <f t="shared" si="44"/>
        <v>122020</v>
      </c>
    </row>
    <row r="933" spans="1:24" x14ac:dyDescent="0.25">
      <c r="A933" s="57">
        <v>44316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v>-174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42"/>
        <v>82020</v>
      </c>
      <c r="W933" s="80" t="str">
        <f t="shared" si="43"/>
        <v>Acima de 120 dias</v>
      </c>
      <c r="X933" s="81" t="str">
        <f t="shared" si="44"/>
        <v>112020</v>
      </c>
    </row>
    <row r="934" spans="1:24" x14ac:dyDescent="0.25">
      <c r="A934" s="57">
        <v>44316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v>-54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42"/>
        <v>92020</v>
      </c>
      <c r="W934" s="80" t="str">
        <f t="shared" si="43"/>
        <v>31 a 60 dias</v>
      </c>
      <c r="X934" s="81" t="str">
        <f t="shared" si="44"/>
        <v>42021</v>
      </c>
    </row>
    <row r="935" spans="1:24" x14ac:dyDescent="0.25">
      <c r="A935" s="57">
        <v>44316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v>-54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42"/>
        <v>52020</v>
      </c>
      <c r="W935" s="80" t="str">
        <f t="shared" si="43"/>
        <v>31 a 60 dias</v>
      </c>
      <c r="X935" s="81" t="str">
        <f t="shared" si="44"/>
        <v>42021</v>
      </c>
    </row>
    <row r="936" spans="1:24" x14ac:dyDescent="0.25">
      <c r="A936" s="57">
        <v>44316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v>-82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42"/>
        <v>102020</v>
      </c>
      <c r="W936" s="80" t="str">
        <f t="shared" si="43"/>
        <v>61 a 90 dias</v>
      </c>
      <c r="X936" s="81" t="str">
        <f t="shared" si="44"/>
        <v>22021</v>
      </c>
    </row>
    <row r="937" spans="1:24" x14ac:dyDescent="0.25">
      <c r="A937" s="57">
        <v>44316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v>-82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42"/>
        <v>82020</v>
      </c>
      <c r="W937" s="80" t="str">
        <f t="shared" si="43"/>
        <v>61 a 90 dias</v>
      </c>
      <c r="X937" s="81" t="str">
        <f t="shared" si="44"/>
        <v>22021</v>
      </c>
    </row>
    <row r="938" spans="1:24" x14ac:dyDescent="0.25">
      <c r="A938" s="57">
        <v>44316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v>-54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42"/>
        <v>82020</v>
      </c>
      <c r="W938" s="80" t="str">
        <f t="shared" si="43"/>
        <v>31 a 60 dias</v>
      </c>
      <c r="X938" s="81" t="str">
        <f t="shared" si="44"/>
        <v>42021</v>
      </c>
    </row>
    <row r="939" spans="1:24" x14ac:dyDescent="0.25">
      <c r="A939" s="57">
        <v>44316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v>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42"/>
        <v>102020</v>
      </c>
      <c r="W939" s="80" t="str">
        <f t="shared" si="43"/>
        <v>1 a 30 dias</v>
      </c>
      <c r="X939" s="81" t="str">
        <f t="shared" si="44"/>
        <v>52021</v>
      </c>
    </row>
    <row r="940" spans="1:24" x14ac:dyDescent="0.25">
      <c r="A940" s="57">
        <v>44316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v>-205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42"/>
        <v>82020</v>
      </c>
      <c r="W940" s="80" t="str">
        <f t="shared" si="43"/>
        <v>Acima de 120 dias</v>
      </c>
      <c r="X940" s="81" t="str">
        <f t="shared" si="44"/>
        <v>102020</v>
      </c>
    </row>
    <row r="941" spans="1:24" x14ac:dyDescent="0.25">
      <c r="A941" s="57">
        <v>44316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v>-327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42"/>
        <v>52020</v>
      </c>
      <c r="W941" s="80" t="str">
        <f t="shared" si="43"/>
        <v>Acima de 120 dias</v>
      </c>
      <c r="X941" s="81" t="str">
        <f t="shared" si="44"/>
        <v>72020</v>
      </c>
    </row>
    <row r="942" spans="1:24" x14ac:dyDescent="0.25">
      <c r="A942" s="57">
        <v>44316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v>-82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42"/>
        <v>72020</v>
      </c>
      <c r="W942" s="80" t="str">
        <f t="shared" si="43"/>
        <v>61 a 90 dias</v>
      </c>
      <c r="X942" s="81" t="str">
        <f t="shared" si="44"/>
        <v>32021</v>
      </c>
    </row>
    <row r="943" spans="1:24" x14ac:dyDescent="0.25">
      <c r="A943" s="57">
        <v>44316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v>-82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42"/>
        <v>82020</v>
      </c>
      <c r="W943" s="80" t="str">
        <f t="shared" si="43"/>
        <v>61 a 90 dias</v>
      </c>
      <c r="X943" s="81" t="str">
        <f t="shared" si="44"/>
        <v>32021</v>
      </c>
    </row>
    <row r="944" spans="1:24" x14ac:dyDescent="0.25">
      <c r="A944" s="57">
        <v>44316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v>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42"/>
        <v>62020</v>
      </c>
      <c r="W944" s="80" t="str">
        <f t="shared" si="43"/>
        <v>1 a 30 dias</v>
      </c>
      <c r="X944" s="81" t="str">
        <f t="shared" si="44"/>
        <v>52021</v>
      </c>
    </row>
    <row r="945" spans="1:24" x14ac:dyDescent="0.25">
      <c r="A945" s="57">
        <v>44316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v>-297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42"/>
        <v>52020</v>
      </c>
      <c r="W945" s="80" t="str">
        <f t="shared" si="43"/>
        <v>Acima de 120 dias</v>
      </c>
      <c r="X945" s="81" t="str">
        <f t="shared" si="44"/>
        <v>72020</v>
      </c>
    </row>
    <row r="946" spans="1:24" x14ac:dyDescent="0.25">
      <c r="A946" s="57">
        <v>44316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v>-54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42"/>
        <v>82020</v>
      </c>
      <c r="W946" s="80" t="str">
        <f t="shared" si="43"/>
        <v>31 a 60 dias</v>
      </c>
      <c r="X946" s="81" t="str">
        <f t="shared" si="44"/>
        <v>42021</v>
      </c>
    </row>
    <row r="947" spans="1:24" x14ac:dyDescent="0.25">
      <c r="A947" s="57">
        <v>44316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v>-327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42"/>
        <v>42020</v>
      </c>
      <c r="W947" s="80" t="str">
        <f t="shared" si="43"/>
        <v>Acima de 120 dias</v>
      </c>
      <c r="X947" s="81" t="str">
        <f t="shared" si="44"/>
        <v>62020</v>
      </c>
    </row>
    <row r="948" spans="1:24" x14ac:dyDescent="0.25">
      <c r="A948" s="57">
        <v>44316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v>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42"/>
        <v>42020</v>
      </c>
      <c r="W948" s="80" t="str">
        <f t="shared" si="43"/>
        <v>1 a 30 dias</v>
      </c>
      <c r="X948" s="81" t="str">
        <f t="shared" si="44"/>
        <v>52021</v>
      </c>
    </row>
    <row r="949" spans="1:24" x14ac:dyDescent="0.25">
      <c r="A949" s="57">
        <v>44316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v>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42"/>
        <v>72020</v>
      </c>
      <c r="W949" s="80" t="str">
        <f t="shared" si="43"/>
        <v>1 a 30 dias</v>
      </c>
      <c r="X949" s="81" t="str">
        <f t="shared" si="44"/>
        <v>52021</v>
      </c>
    </row>
    <row r="950" spans="1:24" x14ac:dyDescent="0.25">
      <c r="A950" s="57">
        <v>44316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v>-327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42"/>
        <v>52020</v>
      </c>
      <c r="W950" s="80" t="str">
        <f t="shared" si="43"/>
        <v>Acima de 120 dias</v>
      </c>
      <c r="X950" s="81" t="str">
        <f t="shared" si="44"/>
        <v>22021</v>
      </c>
    </row>
    <row r="951" spans="1:24" x14ac:dyDescent="0.25">
      <c r="A951" s="57">
        <v>44316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v>-82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42"/>
        <v>72020</v>
      </c>
      <c r="W951" s="80" t="str">
        <f t="shared" si="43"/>
        <v>61 a 90 dias</v>
      </c>
      <c r="X951" s="81" t="str">
        <f t="shared" si="44"/>
        <v>22021</v>
      </c>
    </row>
    <row r="952" spans="1:24" x14ac:dyDescent="0.25">
      <c r="A952" s="57">
        <v>44316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v>-327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42"/>
        <v>52020</v>
      </c>
      <c r="W952" s="80" t="str">
        <f t="shared" si="43"/>
        <v>Acima de 120 dias</v>
      </c>
      <c r="X952" s="81" t="str">
        <f t="shared" si="44"/>
        <v>62020</v>
      </c>
    </row>
    <row r="953" spans="1:24" x14ac:dyDescent="0.25">
      <c r="A953" s="57">
        <v>44316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v>-54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42"/>
        <v>82020</v>
      </c>
      <c r="W953" s="80" t="str">
        <f t="shared" si="43"/>
        <v>31 a 60 dias</v>
      </c>
      <c r="X953" s="81" t="str">
        <f t="shared" si="44"/>
        <v>32021</v>
      </c>
    </row>
    <row r="954" spans="1:24" x14ac:dyDescent="0.25">
      <c r="A954" s="57">
        <v>44316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v>-82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42"/>
        <v>82020</v>
      </c>
      <c r="W954" s="80" t="str">
        <f t="shared" si="43"/>
        <v>61 a 90 dias</v>
      </c>
      <c r="X954" s="81" t="str">
        <f t="shared" si="44"/>
        <v>22021</v>
      </c>
    </row>
    <row r="955" spans="1:24" x14ac:dyDescent="0.25">
      <c r="A955" s="57">
        <v>44316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v>-144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42"/>
        <v>92020</v>
      </c>
      <c r="W955" s="80" t="str">
        <f t="shared" si="43"/>
        <v>Acima de 120 dias</v>
      </c>
      <c r="X955" s="81" t="str">
        <f t="shared" si="44"/>
        <v>12021</v>
      </c>
    </row>
    <row r="956" spans="1:24" x14ac:dyDescent="0.25">
      <c r="A956" s="57">
        <v>44316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v>-266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42"/>
        <v>42020</v>
      </c>
      <c r="W956" s="80" t="str">
        <f t="shared" si="43"/>
        <v>Acima de 120 dias</v>
      </c>
      <c r="X956" s="81" t="str">
        <f t="shared" si="44"/>
        <v>82020</v>
      </c>
    </row>
    <row r="957" spans="1:24" x14ac:dyDescent="0.25">
      <c r="A957" s="57">
        <v>44316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v>-144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42"/>
        <v>82020</v>
      </c>
      <c r="W957" s="80" t="str">
        <f t="shared" si="43"/>
        <v>Acima de 120 dias</v>
      </c>
      <c r="X957" s="81" t="str">
        <f t="shared" si="44"/>
        <v>122020</v>
      </c>
    </row>
    <row r="958" spans="1:24" x14ac:dyDescent="0.25">
      <c r="A958" s="57">
        <v>44316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v>-54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42"/>
        <v>82020</v>
      </c>
      <c r="W958" s="80" t="str">
        <f t="shared" si="43"/>
        <v>31 a 60 dias</v>
      </c>
      <c r="X958" s="81" t="str">
        <f t="shared" si="44"/>
        <v>42021</v>
      </c>
    </row>
    <row r="959" spans="1:24" x14ac:dyDescent="0.25">
      <c r="A959" s="57">
        <v>44316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v>-297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42"/>
        <v>62020</v>
      </c>
      <c r="W959" s="80" t="str">
        <f t="shared" si="43"/>
        <v>Acima de 120 dias</v>
      </c>
      <c r="X959" s="81" t="str">
        <f t="shared" si="44"/>
        <v>82020</v>
      </c>
    </row>
    <row r="960" spans="1:24" x14ac:dyDescent="0.25">
      <c r="A960" s="57">
        <v>44316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v>-144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42"/>
        <v>72020</v>
      </c>
      <c r="W960" s="80" t="str">
        <f t="shared" si="43"/>
        <v>Acima de 120 dias</v>
      </c>
      <c r="X960" s="81" t="str">
        <f t="shared" si="44"/>
        <v>12021</v>
      </c>
    </row>
    <row r="961" spans="1:24" x14ac:dyDescent="0.25">
      <c r="A961" s="57">
        <v>44316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v>-54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42"/>
        <v>82020</v>
      </c>
      <c r="W961" s="80" t="str">
        <f t="shared" si="43"/>
        <v>31 a 60 dias</v>
      </c>
      <c r="X961" s="81" t="str">
        <f t="shared" si="44"/>
        <v>42021</v>
      </c>
    </row>
    <row r="962" spans="1:24" x14ac:dyDescent="0.25">
      <c r="A962" s="57">
        <v>44316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v>-235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45">MONTH(D962)&amp;YEAR(D962)</f>
        <v>72020</v>
      </c>
      <c r="W962" s="80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1" t="str">
        <f t="shared" si="44"/>
        <v>102020</v>
      </c>
    </row>
    <row r="963" spans="1:24" x14ac:dyDescent="0.25">
      <c r="A963" s="57">
        <v>44316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v>-174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45"/>
        <v>82020</v>
      </c>
      <c r="W963" s="80" t="str">
        <f t="shared" si="46"/>
        <v>Acima de 120 dias</v>
      </c>
      <c r="X963" s="81" t="str">
        <f t="shared" ref="X963:X1026" si="47">MONTH(U963)&amp;YEAR(U963)</f>
        <v>122020</v>
      </c>
    </row>
    <row r="964" spans="1:24" x14ac:dyDescent="0.25">
      <c r="A964" s="57">
        <v>44316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v>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45"/>
        <v>102020</v>
      </c>
      <c r="W964" s="80" t="str">
        <f t="shared" si="46"/>
        <v>1 a 30 dias</v>
      </c>
      <c r="X964" s="81" t="str">
        <f t="shared" si="47"/>
        <v>52021</v>
      </c>
    </row>
    <row r="965" spans="1:24" x14ac:dyDescent="0.25">
      <c r="A965" s="57">
        <v>44316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v>-235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45"/>
        <v>42020</v>
      </c>
      <c r="W965" s="80" t="str">
        <f t="shared" si="46"/>
        <v>Acima de 120 dias</v>
      </c>
      <c r="X965" s="81" t="str">
        <f t="shared" si="47"/>
        <v>102020</v>
      </c>
    </row>
    <row r="966" spans="1:24" x14ac:dyDescent="0.25">
      <c r="A966" s="57">
        <v>44316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v>-174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45"/>
        <v>62020</v>
      </c>
      <c r="W966" s="80" t="str">
        <f t="shared" si="46"/>
        <v>Acima de 120 dias</v>
      </c>
      <c r="X966" s="81" t="str">
        <f t="shared" si="47"/>
        <v>112020</v>
      </c>
    </row>
    <row r="967" spans="1:24" x14ac:dyDescent="0.25">
      <c r="A967" s="57">
        <v>44316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v>-82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45"/>
        <v>102020</v>
      </c>
      <c r="W967" s="80" t="str">
        <f t="shared" si="46"/>
        <v>61 a 90 dias</v>
      </c>
      <c r="X967" s="81" t="str">
        <f t="shared" si="47"/>
        <v>32021</v>
      </c>
    </row>
    <row r="968" spans="1:24" x14ac:dyDescent="0.25">
      <c r="A968" s="57">
        <v>44316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v>-82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45"/>
        <v>92020</v>
      </c>
      <c r="W968" s="80" t="str">
        <f t="shared" si="46"/>
        <v>61 a 90 dias</v>
      </c>
      <c r="X968" s="81" t="str">
        <f t="shared" si="47"/>
        <v>22021</v>
      </c>
    </row>
    <row r="969" spans="1:24" x14ac:dyDescent="0.25">
      <c r="A969" s="57">
        <v>44316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v>-82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45"/>
        <v>52020</v>
      </c>
      <c r="W969" s="80" t="str">
        <f t="shared" si="46"/>
        <v>61 a 90 dias</v>
      </c>
      <c r="X969" s="81" t="str">
        <f t="shared" si="47"/>
        <v>22021</v>
      </c>
    </row>
    <row r="970" spans="1:24" x14ac:dyDescent="0.25">
      <c r="A970" s="57">
        <v>44316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v>-82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45"/>
        <v>102020</v>
      </c>
      <c r="W970" s="80" t="str">
        <f t="shared" si="46"/>
        <v>61 a 90 dias</v>
      </c>
      <c r="X970" s="81" t="str">
        <f t="shared" si="47"/>
        <v>22021</v>
      </c>
    </row>
    <row r="971" spans="1:24" x14ac:dyDescent="0.25">
      <c r="A971" s="57">
        <v>44316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v>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45"/>
        <v>102020</v>
      </c>
      <c r="W971" s="80" t="str">
        <f t="shared" si="46"/>
        <v>1 a 30 dias</v>
      </c>
      <c r="X971" s="81" t="str">
        <f t="shared" si="47"/>
        <v>52021</v>
      </c>
    </row>
    <row r="972" spans="1:24" x14ac:dyDescent="0.25">
      <c r="A972" s="57">
        <v>44316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v>-82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45"/>
        <v>72020</v>
      </c>
      <c r="W972" s="80" t="str">
        <f t="shared" si="46"/>
        <v>61 a 90 dias</v>
      </c>
      <c r="X972" s="81" t="str">
        <f t="shared" si="47"/>
        <v>22021</v>
      </c>
    </row>
    <row r="973" spans="1:24" x14ac:dyDescent="0.25">
      <c r="A973" s="57">
        <v>44316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v>-23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45"/>
        <v>72020</v>
      </c>
      <c r="W973" s="80" t="str">
        <f t="shared" si="46"/>
        <v>1 a 30 dias</v>
      </c>
      <c r="X973" s="81" t="str">
        <f t="shared" si="47"/>
        <v>42021</v>
      </c>
    </row>
    <row r="974" spans="1:24" x14ac:dyDescent="0.25">
      <c r="A974" s="57">
        <v>44316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v>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45"/>
        <v>82020</v>
      </c>
      <c r="W974" s="80" t="str">
        <f t="shared" si="46"/>
        <v>1 a 30 dias</v>
      </c>
      <c r="X974" s="81" t="str">
        <f t="shared" si="47"/>
        <v>52021</v>
      </c>
    </row>
    <row r="975" spans="1:24" x14ac:dyDescent="0.25">
      <c r="A975" s="57">
        <v>44316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v>-144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45"/>
        <v>102020</v>
      </c>
      <c r="W975" s="80" t="str">
        <f t="shared" si="46"/>
        <v>Acima de 120 dias</v>
      </c>
      <c r="X975" s="81" t="str">
        <f t="shared" si="47"/>
        <v>12021</v>
      </c>
    </row>
    <row r="976" spans="1:24" x14ac:dyDescent="0.25">
      <c r="A976" s="57">
        <v>44316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v>-144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45"/>
        <v>92020</v>
      </c>
      <c r="W976" s="80" t="str">
        <f t="shared" si="46"/>
        <v>Acima de 120 dias</v>
      </c>
      <c r="X976" s="81" t="str">
        <f t="shared" si="47"/>
        <v>122020</v>
      </c>
    </row>
    <row r="977" spans="1:24" x14ac:dyDescent="0.25">
      <c r="A977" s="57">
        <v>44316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v>-144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45"/>
        <v>82020</v>
      </c>
      <c r="W977" s="80" t="str">
        <f t="shared" si="46"/>
        <v>Acima de 120 dias</v>
      </c>
      <c r="X977" s="81" t="str">
        <f t="shared" si="47"/>
        <v>122020</v>
      </c>
    </row>
    <row r="978" spans="1:24" x14ac:dyDescent="0.25">
      <c r="A978" s="57">
        <v>44316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v>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45"/>
        <v>82020</v>
      </c>
      <c r="W978" s="80" t="str">
        <f t="shared" si="46"/>
        <v>1 a 30 dias</v>
      </c>
      <c r="X978" s="81" t="str">
        <f t="shared" si="47"/>
        <v>52021</v>
      </c>
    </row>
    <row r="979" spans="1:24" x14ac:dyDescent="0.25">
      <c r="A979" s="57">
        <v>44316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v>-54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45"/>
        <v>82020</v>
      </c>
      <c r="W979" s="80" t="str">
        <f t="shared" si="46"/>
        <v>31 a 60 dias</v>
      </c>
      <c r="X979" s="81" t="str">
        <f t="shared" si="47"/>
        <v>32021</v>
      </c>
    </row>
    <row r="980" spans="1:24" x14ac:dyDescent="0.25">
      <c r="A980" s="57">
        <v>44316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v>-54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45"/>
        <v>102020</v>
      </c>
      <c r="W980" s="80" t="str">
        <f t="shared" si="46"/>
        <v>31 a 60 dias</v>
      </c>
      <c r="X980" s="81" t="str">
        <f t="shared" si="47"/>
        <v>32021</v>
      </c>
    </row>
    <row r="981" spans="1:24" x14ac:dyDescent="0.25">
      <c r="A981" s="57">
        <v>44316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v>-54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45"/>
        <v>62020</v>
      </c>
      <c r="W981" s="80" t="str">
        <f t="shared" si="46"/>
        <v>31 a 60 dias</v>
      </c>
      <c r="X981" s="81" t="str">
        <f t="shared" si="47"/>
        <v>42021</v>
      </c>
    </row>
    <row r="982" spans="1:24" x14ac:dyDescent="0.25">
      <c r="A982" s="57">
        <v>44316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v>-174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45"/>
        <v>82020</v>
      </c>
      <c r="W982" s="80" t="str">
        <f t="shared" si="46"/>
        <v>Acima de 120 dias</v>
      </c>
      <c r="X982" s="81" t="str">
        <f t="shared" si="47"/>
        <v>112020</v>
      </c>
    </row>
    <row r="983" spans="1:24" x14ac:dyDescent="0.25">
      <c r="A983" s="57">
        <v>44316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v>-82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45"/>
        <v>72020</v>
      </c>
      <c r="W983" s="80" t="str">
        <f t="shared" si="46"/>
        <v>61 a 90 dias</v>
      </c>
      <c r="X983" s="81" t="str">
        <f t="shared" si="47"/>
        <v>22021</v>
      </c>
    </row>
    <row r="984" spans="1:24" x14ac:dyDescent="0.25">
      <c r="A984" s="57">
        <v>44316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v>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45"/>
        <v>82020</v>
      </c>
      <c r="W984" s="80" t="str">
        <f t="shared" si="46"/>
        <v>1 a 30 dias</v>
      </c>
      <c r="X984" s="81" t="str">
        <f t="shared" si="47"/>
        <v>52021</v>
      </c>
    </row>
    <row r="985" spans="1:24" x14ac:dyDescent="0.25">
      <c r="A985" s="57">
        <v>44316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v>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45"/>
        <v>92020</v>
      </c>
      <c r="W985" s="80" t="str">
        <f t="shared" si="46"/>
        <v>1 a 30 dias</v>
      </c>
      <c r="X985" s="81" t="str">
        <f t="shared" si="47"/>
        <v>52021</v>
      </c>
    </row>
    <row r="986" spans="1:24" x14ac:dyDescent="0.25">
      <c r="A986" s="57">
        <v>44316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v>-327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45"/>
        <v>32020</v>
      </c>
      <c r="W986" s="80" t="str">
        <f t="shared" si="46"/>
        <v>Acima de 120 dias</v>
      </c>
      <c r="X986" s="81" t="str">
        <f t="shared" si="47"/>
        <v>62020</v>
      </c>
    </row>
    <row r="987" spans="1:24" x14ac:dyDescent="0.25">
      <c r="A987" s="57">
        <v>44316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v>-174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45"/>
        <v>52020</v>
      </c>
      <c r="W987" s="80" t="str">
        <f t="shared" si="46"/>
        <v>Acima de 120 dias</v>
      </c>
      <c r="X987" s="81" t="str">
        <f t="shared" si="47"/>
        <v>112020</v>
      </c>
    </row>
    <row r="988" spans="1:24" x14ac:dyDescent="0.25">
      <c r="A988" s="57">
        <v>44316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v>-144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45"/>
        <v>52020</v>
      </c>
      <c r="W988" s="80" t="str">
        <f t="shared" si="46"/>
        <v>Acima de 120 dias</v>
      </c>
      <c r="X988" s="81" t="str">
        <f t="shared" si="47"/>
        <v>122020</v>
      </c>
    </row>
    <row r="989" spans="1:24" x14ac:dyDescent="0.25">
      <c r="A989" s="57">
        <v>44316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v>-266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45"/>
        <v>62020</v>
      </c>
      <c r="W989" s="80" t="str">
        <f t="shared" si="46"/>
        <v>Acima de 120 dias</v>
      </c>
      <c r="X989" s="81" t="str">
        <f t="shared" si="47"/>
        <v>92020</v>
      </c>
    </row>
    <row r="990" spans="1:24" x14ac:dyDescent="0.25">
      <c r="A990" s="57">
        <v>44316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v>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45"/>
        <v>102020</v>
      </c>
      <c r="W990" s="80" t="str">
        <f t="shared" si="46"/>
        <v>1 a 30 dias</v>
      </c>
      <c r="X990" s="81" t="str">
        <f t="shared" si="47"/>
        <v>52021</v>
      </c>
    </row>
    <row r="991" spans="1:24" x14ac:dyDescent="0.25">
      <c r="A991" s="57">
        <v>44316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v>-205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45"/>
        <v>72020</v>
      </c>
      <c r="W991" s="80" t="str">
        <f t="shared" si="46"/>
        <v>Acima de 120 dias</v>
      </c>
      <c r="X991" s="81" t="str">
        <f t="shared" si="47"/>
        <v>102020</v>
      </c>
    </row>
    <row r="992" spans="1:24" x14ac:dyDescent="0.25">
      <c r="A992" s="57">
        <v>44316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v>-54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45"/>
        <v>82020</v>
      </c>
      <c r="W992" s="80" t="str">
        <f t="shared" si="46"/>
        <v>31 a 60 dias</v>
      </c>
      <c r="X992" s="81" t="str">
        <f t="shared" si="47"/>
        <v>42021</v>
      </c>
    </row>
    <row r="993" spans="1:24" x14ac:dyDescent="0.25">
      <c r="A993" s="57">
        <v>44316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v>-174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45"/>
        <v>82020</v>
      </c>
      <c r="W993" s="80" t="str">
        <f t="shared" si="46"/>
        <v>Acima de 120 dias</v>
      </c>
      <c r="X993" s="81" t="str">
        <f t="shared" si="47"/>
        <v>112020</v>
      </c>
    </row>
    <row r="994" spans="1:24" x14ac:dyDescent="0.25">
      <c r="A994" s="57">
        <v>44316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v>-54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45"/>
        <v>82020</v>
      </c>
      <c r="W994" s="80" t="str">
        <f t="shared" si="46"/>
        <v>31 a 60 dias</v>
      </c>
      <c r="X994" s="81" t="str">
        <f t="shared" si="47"/>
        <v>42021</v>
      </c>
    </row>
    <row r="995" spans="1:24" x14ac:dyDescent="0.25">
      <c r="A995" s="57">
        <v>44316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v>-82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45"/>
        <v>82020</v>
      </c>
      <c r="W995" s="80" t="str">
        <f t="shared" si="46"/>
        <v>61 a 90 dias</v>
      </c>
      <c r="X995" s="81" t="str">
        <f t="shared" si="47"/>
        <v>22021</v>
      </c>
    </row>
    <row r="996" spans="1:24" x14ac:dyDescent="0.25">
      <c r="A996" s="57">
        <v>44316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v>-144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45"/>
        <v>92020</v>
      </c>
      <c r="W996" s="80" t="str">
        <f t="shared" si="46"/>
        <v>Acima de 120 dias</v>
      </c>
      <c r="X996" s="81" t="str">
        <f t="shared" si="47"/>
        <v>122020</v>
      </c>
    </row>
    <row r="997" spans="1:24" x14ac:dyDescent="0.25">
      <c r="A997" s="57">
        <v>44316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v>-297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45"/>
        <v>62020</v>
      </c>
      <c r="W997" s="80" t="str">
        <f t="shared" si="46"/>
        <v>Acima de 120 dias</v>
      </c>
      <c r="X997" s="81" t="str">
        <f t="shared" si="47"/>
        <v>82020</v>
      </c>
    </row>
    <row r="998" spans="1:24" x14ac:dyDescent="0.25">
      <c r="A998" s="57">
        <v>44316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v>-266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45"/>
        <v>52020</v>
      </c>
      <c r="W998" s="80" t="str">
        <f t="shared" si="46"/>
        <v>Acima de 120 dias</v>
      </c>
      <c r="X998" s="81" t="str">
        <f t="shared" si="47"/>
        <v>92020</v>
      </c>
    </row>
    <row r="999" spans="1:24" x14ac:dyDescent="0.25">
      <c r="A999" s="57">
        <v>44316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v>-297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45"/>
        <v>52020</v>
      </c>
      <c r="W999" s="80" t="str">
        <f t="shared" si="46"/>
        <v>Acima de 120 dias</v>
      </c>
      <c r="X999" s="81" t="str">
        <f t="shared" si="47"/>
        <v>82020</v>
      </c>
    </row>
    <row r="1000" spans="1:24" x14ac:dyDescent="0.25">
      <c r="A1000" s="57">
        <v>44316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v>-235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45"/>
        <v>82020</v>
      </c>
      <c r="W1000" s="80" t="str">
        <f t="shared" si="46"/>
        <v>Acima de 120 dias</v>
      </c>
      <c r="X1000" s="81" t="str">
        <f t="shared" si="47"/>
        <v>102020</v>
      </c>
    </row>
    <row r="1001" spans="1:24" x14ac:dyDescent="0.25">
      <c r="A1001" s="57">
        <v>44316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v>-144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45"/>
        <v>72020</v>
      </c>
      <c r="W1001" s="80" t="str">
        <f t="shared" si="46"/>
        <v>Acima de 120 dias</v>
      </c>
      <c r="X1001" s="81" t="str">
        <f t="shared" si="47"/>
        <v>122020</v>
      </c>
    </row>
    <row r="1002" spans="1:24" x14ac:dyDescent="0.25">
      <c r="A1002" s="57">
        <v>44316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v>-23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45"/>
        <v>72020</v>
      </c>
      <c r="W1002" s="80" t="str">
        <f t="shared" si="46"/>
        <v>1 a 30 dias</v>
      </c>
      <c r="X1002" s="81" t="str">
        <f t="shared" si="47"/>
        <v>42021</v>
      </c>
    </row>
    <row r="1003" spans="1:24" x14ac:dyDescent="0.25">
      <c r="A1003" s="57">
        <v>44316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v>-82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45"/>
        <v>82020</v>
      </c>
      <c r="W1003" s="80" t="str">
        <f t="shared" si="46"/>
        <v>61 a 90 dias</v>
      </c>
      <c r="X1003" s="81" t="str">
        <f t="shared" si="47"/>
        <v>22021</v>
      </c>
    </row>
    <row r="1004" spans="1:24" x14ac:dyDescent="0.25">
      <c r="A1004" s="57">
        <v>44316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v>-82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45"/>
        <v>82020</v>
      </c>
      <c r="W1004" s="80" t="str">
        <f t="shared" si="46"/>
        <v>61 a 90 dias</v>
      </c>
      <c r="X1004" s="81" t="str">
        <f t="shared" si="47"/>
        <v>22021</v>
      </c>
    </row>
    <row r="1005" spans="1:24" x14ac:dyDescent="0.25">
      <c r="A1005" s="57">
        <v>44316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v>-144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45"/>
        <v>82020</v>
      </c>
      <c r="W1005" s="80" t="str">
        <f t="shared" si="46"/>
        <v>Acima de 120 dias</v>
      </c>
      <c r="X1005" s="81" t="str">
        <f t="shared" si="47"/>
        <v>122020</v>
      </c>
    </row>
    <row r="1006" spans="1:24" x14ac:dyDescent="0.25">
      <c r="A1006" s="57">
        <v>44316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v>-144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45"/>
        <v>92020</v>
      </c>
      <c r="W1006" s="80" t="str">
        <f t="shared" si="46"/>
        <v>Acima de 120 dias</v>
      </c>
      <c r="X1006" s="81" t="str">
        <f t="shared" si="47"/>
        <v>12021</v>
      </c>
    </row>
    <row r="1007" spans="1:24" x14ac:dyDescent="0.25">
      <c r="A1007" s="57">
        <v>44316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v>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45"/>
        <v>82020</v>
      </c>
      <c r="W1007" s="80" t="str">
        <f t="shared" si="46"/>
        <v>1 a 30 dias</v>
      </c>
      <c r="X1007" s="81" t="str">
        <f t="shared" si="47"/>
        <v>52021</v>
      </c>
    </row>
    <row r="1008" spans="1:24" x14ac:dyDescent="0.25">
      <c r="A1008" s="57">
        <v>44316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v>-82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45"/>
        <v>52020</v>
      </c>
      <c r="W1008" s="80" t="str">
        <f t="shared" si="46"/>
        <v>61 a 90 dias</v>
      </c>
      <c r="X1008" s="81" t="str">
        <f t="shared" si="47"/>
        <v>22021</v>
      </c>
    </row>
    <row r="1009" spans="1:24" x14ac:dyDescent="0.25">
      <c r="A1009" s="57">
        <v>44316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v>-54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45"/>
        <v>102020</v>
      </c>
      <c r="W1009" s="80" t="str">
        <f t="shared" si="46"/>
        <v>31 a 60 dias</v>
      </c>
      <c r="X1009" s="81" t="str">
        <f t="shared" si="47"/>
        <v>32021</v>
      </c>
    </row>
    <row r="1010" spans="1:24" x14ac:dyDescent="0.25">
      <c r="A1010" s="57">
        <v>44316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v>-82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45"/>
        <v>92020</v>
      </c>
      <c r="W1010" s="80" t="str">
        <f t="shared" si="46"/>
        <v>61 a 90 dias</v>
      </c>
      <c r="X1010" s="81" t="str">
        <f t="shared" si="47"/>
        <v>22021</v>
      </c>
    </row>
    <row r="1011" spans="1:24" x14ac:dyDescent="0.25">
      <c r="A1011" s="57">
        <v>44316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v>-82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45"/>
        <v>92020</v>
      </c>
      <c r="W1011" s="80" t="str">
        <f t="shared" si="46"/>
        <v>61 a 90 dias</v>
      </c>
      <c r="X1011" s="81" t="str">
        <f t="shared" si="47"/>
        <v>22021</v>
      </c>
    </row>
    <row r="1012" spans="1:24" x14ac:dyDescent="0.25">
      <c r="A1012" s="57">
        <v>44316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v>-235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45"/>
        <v>32020</v>
      </c>
      <c r="W1012" s="80" t="str">
        <f t="shared" si="46"/>
        <v>Acima de 120 dias</v>
      </c>
      <c r="X1012" s="81" t="str">
        <f t="shared" si="47"/>
        <v>92020</v>
      </c>
    </row>
    <row r="1013" spans="1:24" x14ac:dyDescent="0.25">
      <c r="A1013" s="57">
        <v>44316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v>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45"/>
        <v>42020</v>
      </c>
      <c r="W1013" s="80" t="str">
        <f t="shared" si="46"/>
        <v>1 a 30 dias</v>
      </c>
      <c r="X1013" s="81" t="str">
        <f t="shared" si="47"/>
        <v>52021</v>
      </c>
    </row>
    <row r="1014" spans="1:24" x14ac:dyDescent="0.25">
      <c r="A1014" s="57">
        <v>44316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v>-174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45"/>
        <v>72020</v>
      </c>
      <c r="W1014" s="80" t="str">
        <f t="shared" si="46"/>
        <v>Acima de 120 dias</v>
      </c>
      <c r="X1014" s="81" t="str">
        <f t="shared" si="47"/>
        <v>122020</v>
      </c>
    </row>
    <row r="1015" spans="1:24" x14ac:dyDescent="0.25">
      <c r="A1015" s="57">
        <v>44316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v>-297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45"/>
        <v>52020</v>
      </c>
      <c r="W1015" s="80" t="str">
        <f t="shared" si="46"/>
        <v>Acima de 120 dias</v>
      </c>
      <c r="X1015" s="81" t="str">
        <f t="shared" si="47"/>
        <v>72020</v>
      </c>
    </row>
    <row r="1016" spans="1:24" x14ac:dyDescent="0.25">
      <c r="A1016" s="57">
        <v>44316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v>-54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45"/>
        <v>72020</v>
      </c>
      <c r="W1016" s="80" t="str">
        <f t="shared" si="46"/>
        <v>31 a 60 dias</v>
      </c>
      <c r="X1016" s="81" t="str">
        <f t="shared" si="47"/>
        <v>42021</v>
      </c>
    </row>
    <row r="1017" spans="1:24" x14ac:dyDescent="0.25">
      <c r="A1017" s="57">
        <v>44316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v>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45"/>
        <v>102020</v>
      </c>
      <c r="W1017" s="80" t="str">
        <f t="shared" si="46"/>
        <v>1 a 30 dias</v>
      </c>
      <c r="X1017" s="81" t="str">
        <f t="shared" si="47"/>
        <v>52021</v>
      </c>
    </row>
    <row r="1018" spans="1:24" x14ac:dyDescent="0.25">
      <c r="A1018" s="57">
        <v>44316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v>-54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45"/>
        <v>82020</v>
      </c>
      <c r="W1018" s="80" t="str">
        <f t="shared" si="46"/>
        <v>31 a 60 dias</v>
      </c>
      <c r="X1018" s="81" t="str">
        <f t="shared" si="47"/>
        <v>42021</v>
      </c>
    </row>
    <row r="1019" spans="1:24" x14ac:dyDescent="0.25">
      <c r="A1019" s="57">
        <v>44316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v>-174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45"/>
        <v>52020</v>
      </c>
      <c r="W1019" s="80" t="str">
        <f t="shared" si="46"/>
        <v>Acima de 120 dias</v>
      </c>
      <c r="X1019" s="81" t="str">
        <f t="shared" si="47"/>
        <v>112020</v>
      </c>
    </row>
    <row r="1020" spans="1:24" x14ac:dyDescent="0.25">
      <c r="A1020" s="57">
        <v>44316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v>-54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45"/>
        <v>62020</v>
      </c>
      <c r="W1020" s="80" t="str">
        <f t="shared" si="46"/>
        <v>31 a 60 dias</v>
      </c>
      <c r="X1020" s="81" t="str">
        <f t="shared" si="47"/>
        <v>32021</v>
      </c>
    </row>
    <row r="1021" spans="1:24" x14ac:dyDescent="0.25">
      <c r="A1021" s="57">
        <v>44316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v>-266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45"/>
        <v>72020</v>
      </c>
      <c r="W1021" s="80" t="str">
        <f t="shared" si="46"/>
        <v>Acima de 120 dias</v>
      </c>
      <c r="X1021" s="81" t="str">
        <f t="shared" si="47"/>
        <v>92020</v>
      </c>
    </row>
    <row r="1022" spans="1:24" x14ac:dyDescent="0.25">
      <c r="A1022" s="57">
        <v>44316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v>-82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45"/>
        <v>82020</v>
      </c>
      <c r="W1022" s="80" t="str">
        <f t="shared" si="46"/>
        <v>61 a 90 dias</v>
      </c>
      <c r="X1022" s="81" t="str">
        <f t="shared" si="47"/>
        <v>22021</v>
      </c>
    </row>
    <row r="1023" spans="1:24" x14ac:dyDescent="0.25">
      <c r="A1023" s="57">
        <v>44316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v>-54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45"/>
        <v>92020</v>
      </c>
      <c r="W1023" s="80" t="str">
        <f t="shared" si="46"/>
        <v>31 a 60 dias</v>
      </c>
      <c r="X1023" s="81" t="str">
        <f t="shared" si="47"/>
        <v>42021</v>
      </c>
    </row>
    <row r="1024" spans="1:24" x14ac:dyDescent="0.25">
      <c r="A1024" s="57">
        <v>44316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v>-174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45"/>
        <v>82020</v>
      </c>
      <c r="W1024" s="80" t="str">
        <f t="shared" si="46"/>
        <v>Acima de 120 dias</v>
      </c>
      <c r="X1024" s="81" t="str">
        <f t="shared" si="47"/>
        <v>112020</v>
      </c>
    </row>
    <row r="1025" spans="1:24" x14ac:dyDescent="0.25">
      <c r="A1025" s="57">
        <v>44316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v>-174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45"/>
        <v>62020</v>
      </c>
      <c r="W1025" s="80" t="str">
        <f t="shared" si="46"/>
        <v>Acima de 120 dias</v>
      </c>
      <c r="X1025" s="81" t="str">
        <f t="shared" si="47"/>
        <v>112020</v>
      </c>
    </row>
    <row r="1026" spans="1:24" x14ac:dyDescent="0.25">
      <c r="A1026" s="57">
        <v>44316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v>-297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48">MONTH(D1026)&amp;YEAR(D1026)</f>
        <v>52020</v>
      </c>
      <c r="W1026" s="80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1" t="str">
        <f t="shared" si="47"/>
        <v>72020</v>
      </c>
    </row>
    <row r="1027" spans="1:24" x14ac:dyDescent="0.25">
      <c r="A1027" s="57">
        <v>44316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v>-144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48"/>
        <v>62020</v>
      </c>
      <c r="W1027" s="80" t="str">
        <f t="shared" si="49"/>
        <v>Acima de 120 dias</v>
      </c>
      <c r="X1027" s="81" t="str">
        <f t="shared" ref="X1027:X1090" si="50">MONTH(U1027)&amp;YEAR(U1027)</f>
        <v>122020</v>
      </c>
    </row>
    <row r="1028" spans="1:24" x14ac:dyDescent="0.25">
      <c r="A1028" s="57">
        <v>44316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v>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48"/>
        <v>102020</v>
      </c>
      <c r="W1028" s="80" t="str">
        <f t="shared" si="49"/>
        <v>1 a 30 dias</v>
      </c>
      <c r="X1028" s="81" t="str">
        <f t="shared" si="50"/>
        <v>52021</v>
      </c>
    </row>
    <row r="1029" spans="1:24" x14ac:dyDescent="0.25">
      <c r="A1029" s="57">
        <v>44316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v>-144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48"/>
        <v>82020</v>
      </c>
      <c r="W1029" s="80" t="str">
        <f t="shared" si="49"/>
        <v>Acima de 120 dias</v>
      </c>
      <c r="X1029" s="81" t="str">
        <f t="shared" si="50"/>
        <v>122020</v>
      </c>
    </row>
    <row r="1030" spans="1:24" x14ac:dyDescent="0.25">
      <c r="A1030" s="57">
        <v>44316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v>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48"/>
        <v>82020</v>
      </c>
      <c r="W1030" s="80" t="str">
        <f t="shared" si="49"/>
        <v>1 a 30 dias</v>
      </c>
      <c r="X1030" s="81" t="str">
        <f t="shared" si="50"/>
        <v>52021</v>
      </c>
    </row>
    <row r="1031" spans="1:24" x14ac:dyDescent="0.25">
      <c r="A1031" s="57">
        <v>44316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v>-54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48"/>
        <v>112020</v>
      </c>
      <c r="W1031" s="80" t="str">
        <f t="shared" si="49"/>
        <v>31 a 60 dias</v>
      </c>
      <c r="X1031" s="81" t="str">
        <f t="shared" si="50"/>
        <v>32021</v>
      </c>
    </row>
    <row r="1032" spans="1:24" x14ac:dyDescent="0.25">
      <c r="A1032" s="57">
        <v>44316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v>-235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48"/>
        <v>82020</v>
      </c>
      <c r="W1032" s="80" t="str">
        <f t="shared" si="49"/>
        <v>Acima de 120 dias</v>
      </c>
      <c r="X1032" s="81" t="str">
        <f t="shared" si="50"/>
        <v>102020</v>
      </c>
    </row>
    <row r="1033" spans="1:24" x14ac:dyDescent="0.25">
      <c r="A1033" s="57">
        <v>44316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v>-113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48"/>
        <v>72020</v>
      </c>
      <c r="W1033" s="80" t="str">
        <f t="shared" si="49"/>
        <v>91 a 120 dias</v>
      </c>
      <c r="X1033" s="81" t="str">
        <f t="shared" si="50"/>
        <v>12021</v>
      </c>
    </row>
    <row r="1034" spans="1:24" x14ac:dyDescent="0.25">
      <c r="A1034" s="57">
        <v>44316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v>-266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48"/>
        <v>42020</v>
      </c>
      <c r="W1034" s="80" t="str">
        <f t="shared" si="49"/>
        <v>Acima de 120 dias</v>
      </c>
      <c r="X1034" s="81" t="str">
        <f t="shared" si="50"/>
        <v>82020</v>
      </c>
    </row>
    <row r="1035" spans="1:24" x14ac:dyDescent="0.25">
      <c r="A1035" s="57">
        <v>44316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v>-113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48"/>
        <v>52020</v>
      </c>
      <c r="W1035" s="80" t="str">
        <f t="shared" si="49"/>
        <v>91 a 120 dias</v>
      </c>
      <c r="X1035" s="81" t="str">
        <f t="shared" si="50"/>
        <v>12021</v>
      </c>
    </row>
    <row r="1036" spans="1:24" x14ac:dyDescent="0.25">
      <c r="A1036" s="57">
        <v>44316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v>-113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48"/>
        <v>52020</v>
      </c>
      <c r="W1036" s="80" t="str">
        <f t="shared" si="49"/>
        <v>91 a 120 dias</v>
      </c>
      <c r="X1036" s="81" t="str">
        <f t="shared" si="50"/>
        <v>12021</v>
      </c>
    </row>
    <row r="1037" spans="1:24" x14ac:dyDescent="0.25">
      <c r="A1037" s="57">
        <v>44316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v>-235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48"/>
        <v>52020</v>
      </c>
      <c r="W1037" s="80" t="str">
        <f t="shared" si="49"/>
        <v>Acima de 120 dias</v>
      </c>
      <c r="X1037" s="81" t="str">
        <f t="shared" si="50"/>
        <v>102020</v>
      </c>
    </row>
    <row r="1038" spans="1:24" x14ac:dyDescent="0.25">
      <c r="A1038" s="57">
        <v>44316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v>-174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48"/>
        <v>52020</v>
      </c>
      <c r="W1038" s="80" t="str">
        <f t="shared" si="49"/>
        <v>Acima de 120 dias</v>
      </c>
      <c r="X1038" s="81" t="str">
        <f t="shared" si="50"/>
        <v>112020</v>
      </c>
    </row>
    <row r="1039" spans="1:24" x14ac:dyDescent="0.25">
      <c r="A1039" s="57">
        <v>44316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v>-54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48"/>
        <v>62020</v>
      </c>
      <c r="W1039" s="80" t="str">
        <f t="shared" si="49"/>
        <v>31 a 60 dias</v>
      </c>
      <c r="X1039" s="81" t="str">
        <f t="shared" si="50"/>
        <v>42021</v>
      </c>
    </row>
    <row r="1040" spans="1:24" x14ac:dyDescent="0.25">
      <c r="A1040" s="57">
        <v>44316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v>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48"/>
        <v>72020</v>
      </c>
      <c r="W1040" s="80" t="str">
        <f t="shared" si="49"/>
        <v>1 a 30 dias</v>
      </c>
      <c r="X1040" s="81" t="str">
        <f t="shared" si="50"/>
        <v>52021</v>
      </c>
    </row>
    <row r="1041" spans="1:24" x14ac:dyDescent="0.25">
      <c r="A1041" s="57">
        <v>44316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v>-82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48"/>
        <v>52020</v>
      </c>
      <c r="W1041" s="80" t="str">
        <f t="shared" si="49"/>
        <v>61 a 90 dias</v>
      </c>
      <c r="X1041" s="81" t="str">
        <f t="shared" si="50"/>
        <v>22021</v>
      </c>
    </row>
    <row r="1042" spans="1:24" x14ac:dyDescent="0.25">
      <c r="A1042" s="57">
        <v>44316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v>-144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48"/>
        <v>52020</v>
      </c>
      <c r="W1042" s="80" t="str">
        <f t="shared" si="49"/>
        <v>Acima de 120 dias</v>
      </c>
      <c r="X1042" s="81" t="str">
        <f t="shared" si="50"/>
        <v>122020</v>
      </c>
    </row>
    <row r="1043" spans="1:24" x14ac:dyDescent="0.25">
      <c r="A1043" s="57">
        <v>44316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v>-297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48"/>
        <v>62020</v>
      </c>
      <c r="W1043" s="80" t="str">
        <f t="shared" si="49"/>
        <v>Acima de 120 dias</v>
      </c>
      <c r="X1043" s="81" t="str">
        <f t="shared" si="50"/>
        <v>82020</v>
      </c>
    </row>
    <row r="1044" spans="1:24" x14ac:dyDescent="0.25">
      <c r="A1044" s="57">
        <v>44316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v>-82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48"/>
        <v>62020</v>
      </c>
      <c r="W1044" s="80" t="str">
        <f t="shared" si="49"/>
        <v>61 a 90 dias</v>
      </c>
      <c r="X1044" s="81" t="str">
        <f t="shared" si="50"/>
        <v>22021</v>
      </c>
    </row>
    <row r="1045" spans="1:24" x14ac:dyDescent="0.25">
      <c r="A1045" s="57">
        <v>44316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v>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48"/>
        <v>62020</v>
      </c>
      <c r="W1045" s="80" t="str">
        <f t="shared" si="49"/>
        <v>1 a 30 dias</v>
      </c>
      <c r="X1045" s="81" t="str">
        <f t="shared" si="50"/>
        <v>52021</v>
      </c>
    </row>
    <row r="1046" spans="1:24" x14ac:dyDescent="0.25">
      <c r="A1046" s="57">
        <v>44316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v>-113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48"/>
        <v>82020</v>
      </c>
      <c r="W1046" s="80" t="str">
        <f t="shared" si="49"/>
        <v>91 a 120 dias</v>
      </c>
      <c r="X1046" s="81" t="str">
        <f t="shared" si="50"/>
        <v>12021</v>
      </c>
    </row>
    <row r="1047" spans="1:24" x14ac:dyDescent="0.25">
      <c r="A1047" s="57">
        <v>44316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v>-144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48"/>
        <v>82020</v>
      </c>
      <c r="W1047" s="80" t="str">
        <f t="shared" si="49"/>
        <v>Acima de 120 dias</v>
      </c>
      <c r="X1047" s="81" t="str">
        <f t="shared" si="50"/>
        <v>12021</v>
      </c>
    </row>
    <row r="1048" spans="1:24" x14ac:dyDescent="0.25">
      <c r="A1048" s="57">
        <v>44316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v>-235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48"/>
        <v>42020</v>
      </c>
      <c r="W1048" s="80" t="str">
        <f t="shared" si="49"/>
        <v>Acima de 120 dias</v>
      </c>
      <c r="X1048" s="81" t="str">
        <f t="shared" si="50"/>
        <v>92020</v>
      </c>
    </row>
    <row r="1049" spans="1:24" x14ac:dyDescent="0.25">
      <c r="A1049" s="57">
        <v>44316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v>-54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48"/>
        <v>52020</v>
      </c>
      <c r="W1049" s="80" t="str">
        <f t="shared" si="49"/>
        <v>31 a 60 dias</v>
      </c>
      <c r="X1049" s="81" t="str">
        <f t="shared" si="50"/>
        <v>42021</v>
      </c>
    </row>
    <row r="1050" spans="1:24" x14ac:dyDescent="0.25">
      <c r="A1050" s="57">
        <v>44316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v>-327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48"/>
        <v>52020</v>
      </c>
      <c r="W1050" s="80" t="str">
        <f t="shared" si="49"/>
        <v>Acima de 120 dias</v>
      </c>
      <c r="X1050" s="81" t="str">
        <f t="shared" si="50"/>
        <v>72020</v>
      </c>
    </row>
    <row r="1051" spans="1:24" x14ac:dyDescent="0.25">
      <c r="A1051" s="57">
        <v>44316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v>-82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48"/>
        <v>82020</v>
      </c>
      <c r="W1051" s="80" t="str">
        <f t="shared" si="49"/>
        <v>61 a 90 dias</v>
      </c>
      <c r="X1051" s="81" t="str">
        <f t="shared" si="50"/>
        <v>42021</v>
      </c>
    </row>
    <row r="1052" spans="1:24" x14ac:dyDescent="0.25">
      <c r="A1052" s="57">
        <v>44316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v>-54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48"/>
        <v>72020</v>
      </c>
      <c r="W1052" s="80" t="str">
        <f t="shared" si="49"/>
        <v>31 a 60 dias</v>
      </c>
      <c r="X1052" s="81" t="str">
        <f t="shared" si="50"/>
        <v>32021</v>
      </c>
    </row>
    <row r="1053" spans="1:24" x14ac:dyDescent="0.25">
      <c r="A1053" s="57">
        <v>44316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v>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48"/>
        <v>92020</v>
      </c>
      <c r="W1053" s="80" t="str">
        <f t="shared" si="49"/>
        <v>1 a 30 dias</v>
      </c>
      <c r="X1053" s="81" t="str">
        <f t="shared" si="50"/>
        <v>42021</v>
      </c>
    </row>
    <row r="1054" spans="1:24" x14ac:dyDescent="0.25">
      <c r="A1054" s="57">
        <v>44316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v>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48"/>
        <v>82020</v>
      </c>
      <c r="W1054" s="80" t="str">
        <f t="shared" si="49"/>
        <v>1 a 30 dias</v>
      </c>
      <c r="X1054" s="81" t="str">
        <f t="shared" si="50"/>
        <v>52021</v>
      </c>
    </row>
    <row r="1055" spans="1:24" x14ac:dyDescent="0.25">
      <c r="A1055" s="57">
        <v>44316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v>-54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48"/>
        <v>92020</v>
      </c>
      <c r="W1055" s="80" t="str">
        <f t="shared" si="49"/>
        <v>31 a 60 dias</v>
      </c>
      <c r="X1055" s="81" t="str">
        <f t="shared" si="50"/>
        <v>42021</v>
      </c>
    </row>
    <row r="1056" spans="1:24" x14ac:dyDescent="0.25">
      <c r="A1056" s="57">
        <v>44316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v>-82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48"/>
        <v>82020</v>
      </c>
      <c r="W1056" s="80" t="str">
        <f t="shared" si="49"/>
        <v>61 a 90 dias</v>
      </c>
      <c r="X1056" s="81" t="str">
        <f t="shared" si="50"/>
        <v>22021</v>
      </c>
    </row>
    <row r="1057" spans="1:24" x14ac:dyDescent="0.25">
      <c r="A1057" s="57">
        <v>44316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v>-54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48"/>
        <v>82020</v>
      </c>
      <c r="W1057" s="80" t="str">
        <f t="shared" si="49"/>
        <v>31 a 60 dias</v>
      </c>
      <c r="X1057" s="81" t="str">
        <f t="shared" si="50"/>
        <v>32021</v>
      </c>
    </row>
    <row r="1058" spans="1:24" x14ac:dyDescent="0.25">
      <c r="A1058" s="57">
        <v>44316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v>-144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48"/>
        <v>82020</v>
      </c>
      <c r="W1058" s="80" t="str">
        <f t="shared" si="49"/>
        <v>Acima de 120 dias</v>
      </c>
      <c r="X1058" s="81" t="str">
        <f t="shared" si="50"/>
        <v>122020</v>
      </c>
    </row>
    <row r="1059" spans="1:24" x14ac:dyDescent="0.25">
      <c r="A1059" s="57">
        <v>44316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v>-174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48"/>
        <v>62020</v>
      </c>
      <c r="W1059" s="80" t="str">
        <f t="shared" si="49"/>
        <v>Acima de 120 dias</v>
      </c>
      <c r="X1059" s="81" t="str">
        <f t="shared" si="50"/>
        <v>112020</v>
      </c>
    </row>
    <row r="1060" spans="1:24" x14ac:dyDescent="0.25">
      <c r="A1060" s="57">
        <v>44316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v>-144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48"/>
        <v>82020</v>
      </c>
      <c r="W1060" s="80" t="str">
        <f t="shared" si="49"/>
        <v>Acima de 120 dias</v>
      </c>
      <c r="X1060" s="81" t="str">
        <f t="shared" si="50"/>
        <v>12021</v>
      </c>
    </row>
    <row r="1061" spans="1:24" x14ac:dyDescent="0.25">
      <c r="A1061" s="57">
        <v>44316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v>-297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48"/>
        <v>52020</v>
      </c>
      <c r="W1061" s="80" t="str">
        <f t="shared" si="49"/>
        <v>Acima de 120 dias</v>
      </c>
      <c r="X1061" s="81" t="str">
        <f t="shared" si="50"/>
        <v>82020</v>
      </c>
    </row>
    <row r="1062" spans="1:24" x14ac:dyDescent="0.25">
      <c r="A1062" s="57">
        <v>44316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v>-144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48"/>
        <v>72020</v>
      </c>
      <c r="W1062" s="80" t="str">
        <f t="shared" si="49"/>
        <v>Acima de 120 dias</v>
      </c>
      <c r="X1062" s="81" t="str">
        <f t="shared" si="50"/>
        <v>12021</v>
      </c>
    </row>
    <row r="1063" spans="1:24" x14ac:dyDescent="0.25">
      <c r="A1063" s="57">
        <v>44316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v>-23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48"/>
        <v>82020</v>
      </c>
      <c r="W1063" s="80" t="str">
        <f t="shared" si="49"/>
        <v>1 a 30 dias</v>
      </c>
      <c r="X1063" s="81" t="str">
        <f t="shared" si="50"/>
        <v>42021</v>
      </c>
    </row>
    <row r="1064" spans="1:24" x14ac:dyDescent="0.25">
      <c r="A1064" s="57">
        <v>44316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v>-144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48"/>
        <v>82020</v>
      </c>
      <c r="W1064" s="80" t="str">
        <f t="shared" si="49"/>
        <v>Acima de 120 dias</v>
      </c>
      <c r="X1064" s="81" t="str">
        <f t="shared" si="50"/>
        <v>122020</v>
      </c>
    </row>
    <row r="1065" spans="1:24" x14ac:dyDescent="0.25">
      <c r="A1065" s="57">
        <v>44316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v>-54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48"/>
        <v>72020</v>
      </c>
      <c r="W1065" s="80" t="str">
        <f t="shared" si="49"/>
        <v>31 a 60 dias</v>
      </c>
      <c r="X1065" s="81" t="str">
        <f t="shared" si="50"/>
        <v>42021</v>
      </c>
    </row>
    <row r="1066" spans="1:24" x14ac:dyDescent="0.25">
      <c r="A1066" s="57">
        <v>44316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v>-174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48"/>
        <v>52020</v>
      </c>
      <c r="W1066" s="80" t="str">
        <f t="shared" si="49"/>
        <v>Acima de 120 dias</v>
      </c>
      <c r="X1066" s="81" t="str">
        <f t="shared" si="50"/>
        <v>112020</v>
      </c>
    </row>
    <row r="1067" spans="1:24" x14ac:dyDescent="0.25">
      <c r="A1067" s="57">
        <v>44316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v>-54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48"/>
        <v>92020</v>
      </c>
      <c r="W1067" s="80" t="str">
        <f t="shared" si="49"/>
        <v>31 a 60 dias</v>
      </c>
      <c r="X1067" s="81" t="str">
        <f t="shared" si="50"/>
        <v>42021</v>
      </c>
    </row>
    <row r="1068" spans="1:24" x14ac:dyDescent="0.25">
      <c r="A1068" s="57">
        <v>44316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v>-82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48"/>
        <v>82020</v>
      </c>
      <c r="W1068" s="80" t="str">
        <f t="shared" si="49"/>
        <v>61 a 90 dias</v>
      </c>
      <c r="X1068" s="81" t="str">
        <f t="shared" si="50"/>
        <v>22021</v>
      </c>
    </row>
    <row r="1069" spans="1:24" x14ac:dyDescent="0.25">
      <c r="A1069" s="57">
        <v>44316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v>-144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48"/>
        <v>102020</v>
      </c>
      <c r="W1069" s="80" t="str">
        <f t="shared" si="49"/>
        <v>Acima de 120 dias</v>
      </c>
      <c r="X1069" s="81" t="str">
        <f t="shared" si="50"/>
        <v>122020</v>
      </c>
    </row>
    <row r="1070" spans="1:24" x14ac:dyDescent="0.25">
      <c r="A1070" s="57">
        <v>44316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v>-144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48"/>
        <v>52020</v>
      </c>
      <c r="W1070" s="80" t="str">
        <f t="shared" si="49"/>
        <v>Acima de 120 dias</v>
      </c>
      <c r="X1070" s="81" t="str">
        <f t="shared" si="50"/>
        <v>122020</v>
      </c>
    </row>
    <row r="1071" spans="1:24" x14ac:dyDescent="0.25">
      <c r="A1071" s="57">
        <v>44316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v>-82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48"/>
        <v>92020</v>
      </c>
      <c r="W1071" s="80" t="str">
        <f t="shared" si="49"/>
        <v>61 a 90 dias</v>
      </c>
      <c r="X1071" s="81" t="str">
        <f t="shared" si="50"/>
        <v>22021</v>
      </c>
    </row>
    <row r="1072" spans="1:24" x14ac:dyDescent="0.25">
      <c r="A1072" s="57">
        <v>44316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v>-82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48"/>
        <v>72020</v>
      </c>
      <c r="W1072" s="80" t="str">
        <f t="shared" si="49"/>
        <v>61 a 90 dias</v>
      </c>
      <c r="X1072" s="81" t="str">
        <f t="shared" si="50"/>
        <v>22021</v>
      </c>
    </row>
    <row r="1073" spans="1:24" x14ac:dyDescent="0.25">
      <c r="A1073" s="57">
        <v>44316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v>-205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48"/>
        <v>82020</v>
      </c>
      <c r="W1073" s="80" t="str">
        <f t="shared" si="49"/>
        <v>Acima de 120 dias</v>
      </c>
      <c r="X1073" s="81" t="str">
        <f t="shared" si="50"/>
        <v>112020</v>
      </c>
    </row>
    <row r="1074" spans="1:24" x14ac:dyDescent="0.25">
      <c r="A1074" s="57">
        <v>44316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v>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48"/>
        <v>82020</v>
      </c>
      <c r="W1074" s="80" t="str">
        <f t="shared" si="49"/>
        <v>1 a 30 dias</v>
      </c>
      <c r="X1074" s="81" t="str">
        <f t="shared" si="50"/>
        <v>52021</v>
      </c>
    </row>
    <row r="1075" spans="1:24" x14ac:dyDescent="0.25">
      <c r="A1075" s="57">
        <v>44316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v>-144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48"/>
        <v>82020</v>
      </c>
      <c r="W1075" s="80" t="str">
        <f t="shared" si="49"/>
        <v>Acima de 120 dias</v>
      </c>
      <c r="X1075" s="81" t="str">
        <f t="shared" si="50"/>
        <v>122020</v>
      </c>
    </row>
    <row r="1076" spans="1:24" x14ac:dyDescent="0.25">
      <c r="A1076" s="57">
        <v>44316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v>-82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48"/>
        <v>92020</v>
      </c>
      <c r="W1076" s="80" t="str">
        <f t="shared" si="49"/>
        <v>61 a 90 dias</v>
      </c>
      <c r="X1076" s="81" t="str">
        <f t="shared" si="50"/>
        <v>22021</v>
      </c>
    </row>
    <row r="1077" spans="1:24" x14ac:dyDescent="0.25">
      <c r="A1077" s="57">
        <v>44316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v>-82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48"/>
        <v>92020</v>
      </c>
      <c r="W1077" s="80" t="str">
        <f t="shared" si="49"/>
        <v>61 a 90 dias</v>
      </c>
      <c r="X1077" s="81" t="str">
        <f t="shared" si="50"/>
        <v>22021</v>
      </c>
    </row>
    <row r="1078" spans="1:24" x14ac:dyDescent="0.25">
      <c r="A1078" s="57">
        <v>44316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v>-174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48"/>
        <v>72020</v>
      </c>
      <c r="W1078" s="80" t="str">
        <f t="shared" si="49"/>
        <v>Acima de 120 dias</v>
      </c>
      <c r="X1078" s="81" t="str">
        <f t="shared" si="50"/>
        <v>112020</v>
      </c>
    </row>
    <row r="1079" spans="1:24" x14ac:dyDescent="0.25">
      <c r="A1079" s="57">
        <v>44316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v>-82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48"/>
        <v>82020</v>
      </c>
      <c r="W1079" s="80" t="str">
        <f t="shared" si="49"/>
        <v>61 a 90 dias</v>
      </c>
      <c r="X1079" s="81" t="str">
        <f t="shared" si="50"/>
        <v>22021</v>
      </c>
    </row>
    <row r="1080" spans="1:24" x14ac:dyDescent="0.25">
      <c r="A1080" s="57">
        <v>44316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v>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48"/>
        <v>92020</v>
      </c>
      <c r="W1080" s="80" t="str">
        <f t="shared" si="49"/>
        <v>1 a 30 dias</v>
      </c>
      <c r="X1080" s="81" t="str">
        <f t="shared" si="50"/>
        <v>52021</v>
      </c>
    </row>
    <row r="1081" spans="1:24" x14ac:dyDescent="0.25">
      <c r="A1081" s="57">
        <v>44316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v>-82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48"/>
        <v>92020</v>
      </c>
      <c r="W1081" s="80" t="str">
        <f t="shared" si="49"/>
        <v>61 a 90 dias</v>
      </c>
      <c r="X1081" s="81" t="str">
        <f t="shared" si="50"/>
        <v>22021</v>
      </c>
    </row>
    <row r="1082" spans="1:24" x14ac:dyDescent="0.25">
      <c r="A1082" s="57">
        <v>44316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v>-174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48"/>
        <v>92020</v>
      </c>
      <c r="W1082" s="80" t="str">
        <f t="shared" si="49"/>
        <v>Acima de 120 dias</v>
      </c>
      <c r="X1082" s="81" t="str">
        <f t="shared" si="50"/>
        <v>112020</v>
      </c>
    </row>
    <row r="1083" spans="1:24" x14ac:dyDescent="0.25">
      <c r="A1083" s="57">
        <v>44316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v>-144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48"/>
        <v>112020</v>
      </c>
      <c r="W1083" s="80" t="str">
        <f t="shared" si="49"/>
        <v>Acima de 120 dias</v>
      </c>
      <c r="X1083" s="81" t="str">
        <f t="shared" si="50"/>
        <v>12021</v>
      </c>
    </row>
    <row r="1084" spans="1:24" x14ac:dyDescent="0.25">
      <c r="A1084" s="57">
        <v>44316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v>-388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48"/>
        <v>32020</v>
      </c>
      <c r="W1084" s="80" t="str">
        <f t="shared" si="49"/>
        <v>Acima de 120 dias</v>
      </c>
      <c r="X1084" s="81" t="str">
        <f t="shared" si="50"/>
        <v>42020</v>
      </c>
    </row>
    <row r="1085" spans="1:24" x14ac:dyDescent="0.25">
      <c r="A1085" s="57">
        <v>44316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v>-266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48"/>
        <v>52020</v>
      </c>
      <c r="W1085" s="80" t="str">
        <f t="shared" si="49"/>
        <v>Acima de 120 dias</v>
      </c>
      <c r="X1085" s="81" t="str">
        <f t="shared" si="50"/>
        <v>82020</v>
      </c>
    </row>
    <row r="1086" spans="1:24" x14ac:dyDescent="0.25">
      <c r="A1086" s="57">
        <v>44316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v>-144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48"/>
        <v>52020</v>
      </c>
      <c r="W1086" s="80" t="str">
        <f t="shared" si="49"/>
        <v>Acima de 120 dias</v>
      </c>
      <c r="X1086" s="81" t="str">
        <f t="shared" si="50"/>
        <v>12021</v>
      </c>
    </row>
    <row r="1087" spans="1:24" x14ac:dyDescent="0.25">
      <c r="A1087" s="57">
        <v>44316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v>-235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48"/>
        <v>52020</v>
      </c>
      <c r="W1087" s="80" t="str">
        <f t="shared" si="49"/>
        <v>Acima de 120 dias</v>
      </c>
      <c r="X1087" s="81" t="str">
        <f t="shared" si="50"/>
        <v>92020</v>
      </c>
    </row>
    <row r="1088" spans="1:24" x14ac:dyDescent="0.25">
      <c r="A1088" s="57">
        <v>44316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v>-82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48"/>
        <v>62020</v>
      </c>
      <c r="W1088" s="80" t="str">
        <f t="shared" si="49"/>
        <v>61 a 90 dias</v>
      </c>
      <c r="X1088" s="81" t="str">
        <f t="shared" si="50"/>
        <v>22021</v>
      </c>
    </row>
    <row r="1089" spans="1:24" x14ac:dyDescent="0.25">
      <c r="A1089" s="57">
        <v>44316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v>-54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48"/>
        <v>102020</v>
      </c>
      <c r="W1089" s="80" t="str">
        <f t="shared" si="49"/>
        <v>31 a 60 dias</v>
      </c>
      <c r="X1089" s="81" t="str">
        <f t="shared" si="50"/>
        <v>42021</v>
      </c>
    </row>
    <row r="1090" spans="1:24" x14ac:dyDescent="0.25">
      <c r="A1090" s="57">
        <v>44316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v>-266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51">MONTH(D1090)&amp;YEAR(D1090)</f>
        <v>72020</v>
      </c>
      <c r="W1090" s="80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1" t="str">
        <f t="shared" si="50"/>
        <v>92020</v>
      </c>
    </row>
    <row r="1091" spans="1:24" x14ac:dyDescent="0.25">
      <c r="A1091" s="57">
        <v>44316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v>-144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51"/>
        <v>92020</v>
      </c>
      <c r="W1091" s="80" t="str">
        <f t="shared" si="52"/>
        <v>Acima de 120 dias</v>
      </c>
      <c r="X1091" s="81" t="str">
        <f t="shared" ref="X1091:X1117" si="53">MONTH(U1091)&amp;YEAR(U1091)</f>
        <v>122020</v>
      </c>
    </row>
    <row r="1092" spans="1:24" x14ac:dyDescent="0.25">
      <c r="A1092" s="57">
        <v>44316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v>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51"/>
        <v>82020</v>
      </c>
      <c r="W1092" s="80" t="str">
        <f t="shared" si="52"/>
        <v>1 a 30 dias</v>
      </c>
      <c r="X1092" s="81" t="str">
        <f t="shared" si="53"/>
        <v>52021</v>
      </c>
    </row>
    <row r="1093" spans="1:24" x14ac:dyDescent="0.25">
      <c r="A1093" s="57">
        <v>44316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v>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51"/>
        <v>72020</v>
      </c>
      <c r="W1093" s="80" t="str">
        <f t="shared" si="52"/>
        <v>1 a 30 dias</v>
      </c>
      <c r="X1093" s="81" t="str">
        <f t="shared" si="53"/>
        <v>52021</v>
      </c>
    </row>
    <row r="1094" spans="1:24" x14ac:dyDescent="0.25">
      <c r="A1094" s="57">
        <v>44316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v>-54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51"/>
        <v>72020</v>
      </c>
      <c r="W1094" s="80" t="str">
        <f t="shared" si="52"/>
        <v>31 a 60 dias</v>
      </c>
      <c r="X1094" s="81" t="str">
        <f t="shared" si="53"/>
        <v>42021</v>
      </c>
    </row>
    <row r="1095" spans="1:24" x14ac:dyDescent="0.25">
      <c r="A1095" s="57">
        <v>44316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v>-82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51"/>
        <v>82020</v>
      </c>
      <c r="W1095" s="80" t="str">
        <f t="shared" si="52"/>
        <v>61 a 90 dias</v>
      </c>
      <c r="X1095" s="81" t="str">
        <f t="shared" si="53"/>
        <v>22021</v>
      </c>
    </row>
    <row r="1096" spans="1:24" x14ac:dyDescent="0.25">
      <c r="A1096" s="57">
        <v>44316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v>-82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51"/>
        <v>92020</v>
      </c>
      <c r="W1096" s="80" t="str">
        <f t="shared" si="52"/>
        <v>61 a 90 dias</v>
      </c>
      <c r="X1096" s="81" t="str">
        <f t="shared" si="53"/>
        <v>22021</v>
      </c>
    </row>
    <row r="1097" spans="1:24" x14ac:dyDescent="0.25">
      <c r="A1097" s="57">
        <v>44316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v>-54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51"/>
        <v>32020</v>
      </c>
      <c r="W1097" s="80" t="str">
        <f t="shared" si="52"/>
        <v>31 a 60 dias</v>
      </c>
      <c r="X1097" s="81" t="str">
        <f t="shared" si="53"/>
        <v>32021</v>
      </c>
    </row>
    <row r="1098" spans="1:24" x14ac:dyDescent="0.25">
      <c r="A1098" s="57">
        <v>44316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v>-54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51"/>
        <v>102020</v>
      </c>
      <c r="W1098" s="80" t="str">
        <f t="shared" si="52"/>
        <v>31 a 60 dias</v>
      </c>
      <c r="X1098" s="81" t="str">
        <f t="shared" si="53"/>
        <v>32021</v>
      </c>
    </row>
    <row r="1099" spans="1:24" x14ac:dyDescent="0.25">
      <c r="A1099" s="57">
        <v>44316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v>-82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51"/>
        <v>102020</v>
      </c>
      <c r="W1099" s="80" t="str">
        <f t="shared" si="52"/>
        <v>61 a 90 dias</v>
      </c>
      <c r="X1099" s="81" t="str">
        <f t="shared" si="53"/>
        <v>22021</v>
      </c>
    </row>
    <row r="1100" spans="1:24" x14ac:dyDescent="0.25">
      <c r="A1100" s="57">
        <v>44316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v>-266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51"/>
        <v>52020</v>
      </c>
      <c r="W1100" s="80" t="str">
        <f t="shared" si="52"/>
        <v>Acima de 120 dias</v>
      </c>
      <c r="X1100" s="81" t="str">
        <f t="shared" si="53"/>
        <v>92020</v>
      </c>
    </row>
    <row r="1101" spans="1:24" x14ac:dyDescent="0.25">
      <c r="A1101" s="57">
        <v>44316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v>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51"/>
        <v>82020</v>
      </c>
      <c r="W1101" s="80" t="str">
        <f t="shared" si="52"/>
        <v>1 a 30 dias</v>
      </c>
      <c r="X1101" s="81" t="str">
        <f t="shared" si="53"/>
        <v>52021</v>
      </c>
    </row>
    <row r="1102" spans="1:24" x14ac:dyDescent="0.25">
      <c r="A1102" s="57">
        <v>44316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v>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51"/>
        <v>82020</v>
      </c>
      <c r="W1102" s="80" t="str">
        <f t="shared" si="52"/>
        <v>1 a 30 dias</v>
      </c>
      <c r="X1102" s="81" t="str">
        <f t="shared" si="53"/>
        <v>52021</v>
      </c>
    </row>
    <row r="1103" spans="1:24" x14ac:dyDescent="0.25">
      <c r="A1103" s="57">
        <v>44316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v>-266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51"/>
        <v>42020</v>
      </c>
      <c r="W1103" s="80" t="str">
        <f t="shared" si="52"/>
        <v>Acima de 120 dias</v>
      </c>
      <c r="X1103" s="81" t="str">
        <f t="shared" si="53"/>
        <v>92020</v>
      </c>
    </row>
    <row r="1104" spans="1:24" x14ac:dyDescent="0.25">
      <c r="A1104" s="57">
        <v>44316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v>-54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51"/>
        <v>102020</v>
      </c>
      <c r="W1104" s="80" t="str">
        <f t="shared" si="52"/>
        <v>31 a 60 dias</v>
      </c>
      <c r="X1104" s="81" t="str">
        <f t="shared" si="53"/>
        <v>42021</v>
      </c>
    </row>
    <row r="1105" spans="1:24" x14ac:dyDescent="0.25">
      <c r="A1105" s="57">
        <v>44316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v>-266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51"/>
        <v>62020</v>
      </c>
      <c r="W1105" s="80" t="str">
        <f t="shared" si="52"/>
        <v>Acima de 120 dias</v>
      </c>
      <c r="X1105" s="81" t="str">
        <f t="shared" si="53"/>
        <v>92020</v>
      </c>
    </row>
    <row r="1106" spans="1:24" x14ac:dyDescent="0.25">
      <c r="A1106" s="57">
        <v>44316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v>-144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51"/>
        <v>82020</v>
      </c>
      <c r="W1106" s="80" t="str">
        <f t="shared" si="52"/>
        <v>Acima de 120 dias</v>
      </c>
      <c r="X1106" s="81" t="str">
        <f t="shared" si="53"/>
        <v>42021</v>
      </c>
    </row>
    <row r="1107" spans="1:24" x14ac:dyDescent="0.25">
      <c r="A1107" s="57">
        <v>44316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v>-82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51"/>
        <v>82020</v>
      </c>
      <c r="W1107" s="80" t="str">
        <f t="shared" si="52"/>
        <v>61 a 90 dias</v>
      </c>
      <c r="X1107" s="81" t="str">
        <f t="shared" si="53"/>
        <v>22021</v>
      </c>
    </row>
    <row r="1108" spans="1:24" x14ac:dyDescent="0.25">
      <c r="A1108" s="57">
        <v>44316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v>-144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51"/>
        <v>82020</v>
      </c>
      <c r="W1108" s="80" t="str">
        <f t="shared" si="52"/>
        <v>Acima de 120 dias</v>
      </c>
      <c r="X1108" s="81" t="str">
        <f t="shared" si="53"/>
        <v>122020</v>
      </c>
    </row>
    <row r="1109" spans="1:24" x14ac:dyDescent="0.25">
      <c r="A1109" s="57">
        <v>44316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v>-82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51"/>
        <v>82020</v>
      </c>
      <c r="W1109" s="80" t="str">
        <f t="shared" si="52"/>
        <v>61 a 90 dias</v>
      </c>
      <c r="X1109" s="81" t="str">
        <f t="shared" si="53"/>
        <v>22021</v>
      </c>
    </row>
    <row r="1110" spans="1:24" x14ac:dyDescent="0.25">
      <c r="A1110" s="57">
        <v>44316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v>-82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51"/>
        <v>82020</v>
      </c>
      <c r="W1110" s="80" t="str">
        <f t="shared" si="52"/>
        <v>61 a 90 dias</v>
      </c>
      <c r="X1110" s="81" t="str">
        <f t="shared" si="53"/>
        <v>22021</v>
      </c>
    </row>
    <row r="1111" spans="1:24" x14ac:dyDescent="0.25">
      <c r="A1111" s="57">
        <v>44316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v>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51"/>
        <v>92020</v>
      </c>
      <c r="W1111" s="80" t="str">
        <f t="shared" si="52"/>
        <v>1 a 30 dias</v>
      </c>
      <c r="X1111" s="81" t="str">
        <f t="shared" si="53"/>
        <v>52021</v>
      </c>
    </row>
    <row r="1112" spans="1:24" x14ac:dyDescent="0.25">
      <c r="A1112" s="57">
        <v>44316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v>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51"/>
        <v>102020</v>
      </c>
      <c r="W1112" s="80" t="str">
        <f t="shared" si="52"/>
        <v>1 a 30 dias</v>
      </c>
      <c r="X1112" s="81" t="str">
        <f t="shared" si="53"/>
        <v>52021</v>
      </c>
    </row>
    <row r="1113" spans="1:24" x14ac:dyDescent="0.25">
      <c r="A1113" s="57">
        <v>44316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v>-23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51"/>
        <v>102020</v>
      </c>
      <c r="W1113" s="80" t="str">
        <f t="shared" si="52"/>
        <v>1 a 30 dias</v>
      </c>
      <c r="X1113" s="81" t="str">
        <f t="shared" si="53"/>
        <v>42021</v>
      </c>
    </row>
    <row r="1114" spans="1:24" x14ac:dyDescent="0.25">
      <c r="A1114" s="57">
        <v>44316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v>-113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51"/>
        <v>102020</v>
      </c>
      <c r="W1114" s="80" t="str">
        <f t="shared" si="52"/>
        <v>91 a 120 dias</v>
      </c>
      <c r="X1114" s="81" t="str">
        <f t="shared" si="53"/>
        <v>12021</v>
      </c>
    </row>
    <row r="1115" spans="1:24" x14ac:dyDescent="0.25">
      <c r="A1115" s="57">
        <v>44316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v>-82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51"/>
        <v>102020</v>
      </c>
      <c r="W1115" s="80" t="str">
        <f t="shared" si="52"/>
        <v>61 a 90 dias</v>
      </c>
      <c r="X1115" s="81" t="str">
        <f t="shared" si="53"/>
        <v>42021</v>
      </c>
    </row>
    <row r="1116" spans="1:24" x14ac:dyDescent="0.25">
      <c r="A1116" s="57">
        <v>44316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v>-113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51"/>
        <v>102020</v>
      </c>
      <c r="W1116" s="80" t="str">
        <f t="shared" si="52"/>
        <v>91 a 120 dias</v>
      </c>
      <c r="X1116" s="81" t="str">
        <f t="shared" si="53"/>
        <v>12021</v>
      </c>
    </row>
    <row r="1117" spans="1:24" x14ac:dyDescent="0.25">
      <c r="A1117" s="57">
        <v>44316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v>-113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51"/>
        <v>102020</v>
      </c>
      <c r="W1117" s="80" t="str">
        <f t="shared" si="52"/>
        <v>91 a 120 dias</v>
      </c>
      <c r="X1117" s="81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="70" zoomScaleNormal="70" workbookViewId="0">
      <selection activeCell="D4" sqref="D4"/>
    </sheetView>
  </sheetViews>
  <sheetFormatPr defaultRowHeight="15" x14ac:dyDescent="0.25"/>
  <cols>
    <col min="1" max="1" width="39.28515625" style="13" customWidth="1"/>
    <col min="2" max="2" width="10.7109375" style="13" bestFit="1" customWidth="1"/>
    <col min="3" max="3" width="13.85546875" style="13" bestFit="1" customWidth="1"/>
    <col min="4" max="4" width="13.42578125" style="13" bestFit="1" customWidth="1"/>
    <col min="5" max="5" width="11.5703125" style="13" bestFit="1" customWidth="1"/>
    <col min="6" max="6" width="13.42578125" style="13" bestFit="1" customWidth="1"/>
    <col min="7" max="7" width="10.7109375" style="13" bestFit="1" customWidth="1"/>
    <col min="8" max="8" width="13.85546875" style="13" bestFit="1" customWidth="1"/>
    <col min="9" max="9" width="12.42578125" style="13" bestFit="1" customWidth="1"/>
    <col min="10" max="10" width="8.7109375" style="13"/>
    <col min="11" max="11" width="10.42578125" style="13" bestFit="1" customWidth="1"/>
    <col min="12" max="12" width="10.7109375" style="13" bestFit="1" customWidth="1"/>
    <col min="13" max="13" width="13.85546875" style="13" bestFit="1" customWidth="1"/>
    <col min="14" max="14" width="9.85546875" style="13" bestFit="1" customWidth="1"/>
  </cols>
  <sheetData>
    <row r="2" spans="1:14" x14ac:dyDescent="0.25">
      <c r="A2" s="2" t="s">
        <v>72</v>
      </c>
      <c r="B2" s="15"/>
    </row>
    <row r="3" spans="1:14" ht="45" x14ac:dyDescent="0.25">
      <c r="A3" s="29" t="s">
        <v>73</v>
      </c>
      <c r="B3" s="29" t="s">
        <v>74</v>
      </c>
      <c r="C3" s="29" t="s">
        <v>75</v>
      </c>
      <c r="D3" s="30" t="s">
        <v>76</v>
      </c>
      <c r="E3" s="30" t="s">
        <v>77</v>
      </c>
      <c r="F3" s="31" t="s">
        <v>81</v>
      </c>
    </row>
    <row r="4" spans="1:14" x14ac:dyDescent="0.25">
      <c r="A4" s="32" t="s">
        <v>78</v>
      </c>
      <c r="B4" s="32">
        <v>1</v>
      </c>
      <c r="C4" s="33">
        <v>1260000</v>
      </c>
      <c r="D4" s="33">
        <f>SUM(B13:B25)</f>
        <v>1019649</v>
      </c>
      <c r="E4" s="33">
        <f>C4-D4</f>
        <v>240351</v>
      </c>
      <c r="F4" s="34">
        <f>SUM(D13:D25)</f>
        <v>989257486.67991197</v>
      </c>
    </row>
    <row r="5" spans="1:14" x14ac:dyDescent="0.25">
      <c r="A5" s="32" t="s">
        <v>79</v>
      </c>
      <c r="B5" s="32">
        <v>2</v>
      </c>
      <c r="C5" s="33">
        <v>238800</v>
      </c>
      <c r="D5" s="33">
        <f>SUM(G13:G25)</f>
        <v>187910</v>
      </c>
      <c r="E5" s="33">
        <f>C5-D5</f>
        <v>50890</v>
      </c>
      <c r="F5" s="34">
        <f>SUM(I13:I25)</f>
        <v>187234954.68177146</v>
      </c>
    </row>
    <row r="6" spans="1:14" x14ac:dyDescent="0.25">
      <c r="A6" s="32" t="s">
        <v>80</v>
      </c>
      <c r="B6" s="32">
        <v>3</v>
      </c>
      <c r="C6" s="33">
        <v>1200</v>
      </c>
      <c r="D6" s="33">
        <f>SUM(L13:L14)</f>
        <v>1200</v>
      </c>
      <c r="E6" s="33">
        <f>C6-D6</f>
        <v>0</v>
      </c>
      <c r="F6" s="34">
        <f>SUM(N13:N14)</f>
        <v>1200000</v>
      </c>
    </row>
    <row r="7" spans="1:14" x14ac:dyDescent="0.25">
      <c r="A7" s="27"/>
      <c r="B7" s="15"/>
    </row>
    <row r="10" spans="1:14" ht="15.75" thickBot="1" x14ac:dyDescent="0.3"/>
    <row r="11" spans="1:14" ht="15.75" thickBot="1" x14ac:dyDescent="0.3">
      <c r="A11" s="100" t="s">
        <v>89</v>
      </c>
      <c r="B11" s="101"/>
      <c r="C11" s="101"/>
      <c r="D11" s="102"/>
      <c r="E11" s="1"/>
      <c r="F11" s="100" t="s">
        <v>87</v>
      </c>
      <c r="G11" s="101"/>
      <c r="H11" s="101"/>
      <c r="I11" s="102"/>
      <c r="J11" s="1"/>
      <c r="K11" s="100" t="s">
        <v>88</v>
      </c>
      <c r="L11" s="101"/>
      <c r="M11" s="101"/>
      <c r="N11" s="102"/>
    </row>
    <row r="12" spans="1:14" ht="15.75" thickBot="1" x14ac:dyDescent="0.3">
      <c r="A12" s="23" t="s">
        <v>86</v>
      </c>
      <c r="B12" s="24" t="s">
        <v>82</v>
      </c>
      <c r="C12" s="25" t="s">
        <v>83</v>
      </c>
      <c r="D12" s="26" t="s">
        <v>84</v>
      </c>
      <c r="E12" s="1"/>
      <c r="F12" s="23" t="s">
        <v>86</v>
      </c>
      <c r="G12" s="24" t="s">
        <v>82</v>
      </c>
      <c r="H12" s="25" t="s">
        <v>83</v>
      </c>
      <c r="I12" s="26" t="s">
        <v>84</v>
      </c>
      <c r="J12" s="1"/>
      <c r="K12" s="23" t="s">
        <v>86</v>
      </c>
      <c r="L12" s="24" t="s">
        <v>82</v>
      </c>
      <c r="M12" s="25" t="s">
        <v>83</v>
      </c>
      <c r="N12" s="26" t="s">
        <v>84</v>
      </c>
    </row>
    <row r="13" spans="1:14" x14ac:dyDescent="0.25">
      <c r="A13" s="18">
        <v>43790</v>
      </c>
      <c r="B13" s="19">
        <v>45191</v>
      </c>
      <c r="C13" s="20">
        <v>1000</v>
      </c>
      <c r="D13" s="21">
        <f t="shared" ref="D13:D22" si="0">B13*C13</f>
        <v>45191000</v>
      </c>
      <c r="E13" s="1"/>
      <c r="F13" s="18">
        <v>43790</v>
      </c>
      <c r="G13" s="19">
        <v>8308</v>
      </c>
      <c r="H13" s="20">
        <v>1000</v>
      </c>
      <c r="I13" s="21">
        <f t="shared" ref="I13:I22" si="1">G13*H13</f>
        <v>8308000</v>
      </c>
      <c r="J13" s="1"/>
      <c r="K13" s="18">
        <v>43790</v>
      </c>
      <c r="L13" s="19">
        <v>300</v>
      </c>
      <c r="M13" s="20">
        <v>1000</v>
      </c>
      <c r="N13" s="21">
        <f>L13*M13</f>
        <v>300000</v>
      </c>
    </row>
    <row r="14" spans="1:14" x14ac:dyDescent="0.25">
      <c r="A14" s="18">
        <v>43811</v>
      </c>
      <c r="B14" s="19">
        <v>110408</v>
      </c>
      <c r="C14" s="20">
        <v>1004.034326</v>
      </c>
      <c r="D14" s="21">
        <f t="shared" si="0"/>
        <v>110853421.865008</v>
      </c>
      <c r="E14" s="1"/>
      <c r="F14" s="18">
        <v>43811</v>
      </c>
      <c r="G14" s="19">
        <v>20044</v>
      </c>
      <c r="H14" s="20">
        <v>1008.557111</v>
      </c>
      <c r="I14" s="21">
        <f t="shared" si="1"/>
        <v>20215518.732884001</v>
      </c>
      <c r="J14" s="1"/>
      <c r="K14" s="18">
        <v>43811</v>
      </c>
      <c r="L14" s="19">
        <v>900</v>
      </c>
      <c r="M14" s="20">
        <v>1000</v>
      </c>
      <c r="N14" s="21">
        <f>L14*M14</f>
        <v>900000</v>
      </c>
    </row>
    <row r="15" spans="1:14" x14ac:dyDescent="0.25">
      <c r="A15" s="18">
        <v>43837</v>
      </c>
      <c r="B15" s="1">
        <v>0</v>
      </c>
      <c r="C15" s="20">
        <v>0</v>
      </c>
      <c r="D15" s="21">
        <f t="shared" si="0"/>
        <v>0</v>
      </c>
      <c r="E15" s="1"/>
      <c r="F15" s="18">
        <v>43837</v>
      </c>
      <c r="G15" s="19">
        <v>11000</v>
      </c>
      <c r="H15" s="20">
        <v>1017.476053</v>
      </c>
      <c r="I15" s="21">
        <f t="shared" si="1"/>
        <v>11192236.583000001</v>
      </c>
      <c r="J15" s="1"/>
      <c r="K15" s="103" t="s">
        <v>85</v>
      </c>
      <c r="L15" s="103"/>
      <c r="M15" s="103"/>
      <c r="N15" s="103"/>
    </row>
    <row r="16" spans="1:14" x14ac:dyDescent="0.25">
      <c r="A16" s="18">
        <v>43840</v>
      </c>
      <c r="B16" s="19">
        <v>82301</v>
      </c>
      <c r="C16" s="20">
        <v>1008.82355</v>
      </c>
      <c r="D16" s="21">
        <f t="shared" si="0"/>
        <v>83027186.988549992</v>
      </c>
      <c r="E16" s="1"/>
      <c r="F16" s="18">
        <v>43840</v>
      </c>
      <c r="G16" s="19">
        <v>4536</v>
      </c>
      <c r="H16" s="20">
        <v>1019.153496</v>
      </c>
      <c r="I16" s="21">
        <f t="shared" si="1"/>
        <v>4622880.2578560002</v>
      </c>
      <c r="J16" s="1"/>
      <c r="K16" s="22"/>
      <c r="L16" s="1"/>
      <c r="M16" s="1"/>
      <c r="N16" s="1"/>
    </row>
    <row r="17" spans="1:14" x14ac:dyDescent="0.25">
      <c r="A17" s="18">
        <v>43872</v>
      </c>
      <c r="B17" s="19">
        <v>79399</v>
      </c>
      <c r="C17" s="20">
        <v>1014.355942</v>
      </c>
      <c r="D17" s="21">
        <f t="shared" si="0"/>
        <v>80538847.438858002</v>
      </c>
      <c r="E17" s="1"/>
      <c r="F17" s="18">
        <v>43872</v>
      </c>
      <c r="G17" s="19">
        <v>14872</v>
      </c>
      <c r="H17" s="20">
        <v>1031.5198800000001</v>
      </c>
      <c r="I17" s="21">
        <f t="shared" si="1"/>
        <v>15340763.65536</v>
      </c>
      <c r="J17" s="1"/>
      <c r="K17" s="1"/>
      <c r="L17" s="1"/>
      <c r="M17" s="1"/>
      <c r="N17" s="1"/>
    </row>
    <row r="18" spans="1:14" x14ac:dyDescent="0.25">
      <c r="A18" s="18">
        <v>43902</v>
      </c>
      <c r="B18" s="19">
        <v>42883</v>
      </c>
      <c r="C18" s="20">
        <v>1019.235308</v>
      </c>
      <c r="D18" s="21">
        <f t="shared" si="0"/>
        <v>43707867.712963998</v>
      </c>
      <c r="E18" s="1"/>
      <c r="F18" s="18">
        <v>43902</v>
      </c>
      <c r="G18" s="19">
        <v>7985</v>
      </c>
      <c r="H18" s="20">
        <v>1042.7117450000001</v>
      </c>
      <c r="I18" s="21">
        <f t="shared" si="1"/>
        <v>8326053.2838250007</v>
      </c>
      <c r="J18" s="1"/>
      <c r="K18" s="1"/>
      <c r="L18" s="1"/>
      <c r="M18" s="1"/>
      <c r="N18" s="1"/>
    </row>
    <row r="19" spans="1:14" x14ac:dyDescent="0.25">
      <c r="A19" s="18">
        <v>43935</v>
      </c>
      <c r="B19" s="19">
        <v>22014</v>
      </c>
      <c r="C19" s="20">
        <v>1024.316699</v>
      </c>
      <c r="D19" s="21">
        <f t="shared" si="0"/>
        <v>22549307.811786</v>
      </c>
      <c r="E19" s="1"/>
      <c r="F19" s="18">
        <v>43935</v>
      </c>
      <c r="G19" s="19">
        <v>4072</v>
      </c>
      <c r="H19" s="20">
        <v>1054.8407460000001</v>
      </c>
      <c r="I19" s="21">
        <f t="shared" si="1"/>
        <v>4295311.5177120008</v>
      </c>
      <c r="J19" s="1"/>
      <c r="K19" s="1"/>
      <c r="L19" s="1"/>
      <c r="M19" s="1"/>
      <c r="N19" s="1"/>
    </row>
    <row r="20" spans="1:14" x14ac:dyDescent="0.25">
      <c r="A20" s="18">
        <v>43977</v>
      </c>
      <c r="B20" s="19">
        <v>17815</v>
      </c>
      <c r="C20" s="20">
        <v>1030.3475073499999</v>
      </c>
      <c r="D20" s="21">
        <f t="shared" si="0"/>
        <v>18355640.84344025</v>
      </c>
      <c r="E20" s="1"/>
      <c r="F20" s="18">
        <v>43977</v>
      </c>
      <c r="G20" s="19">
        <v>3268</v>
      </c>
      <c r="H20" s="20">
        <v>1069.9557609999999</v>
      </c>
      <c r="I20" s="21">
        <f t="shared" si="1"/>
        <v>3496615.4269479997</v>
      </c>
      <c r="J20" s="1"/>
      <c r="K20" s="1"/>
      <c r="L20" s="1"/>
      <c r="M20" s="1"/>
      <c r="N20" s="1"/>
    </row>
    <row r="21" spans="1:14" x14ac:dyDescent="0.25">
      <c r="A21" s="18">
        <v>44000</v>
      </c>
      <c r="B21" s="19">
        <v>33599</v>
      </c>
      <c r="C21" s="20">
        <v>1033.78770635</v>
      </c>
      <c r="D21" s="21">
        <f t="shared" si="0"/>
        <v>34734233.14565365</v>
      </c>
      <c r="E21" s="1"/>
      <c r="F21" s="18">
        <v>44000</v>
      </c>
      <c r="G21" s="19">
        <v>6136</v>
      </c>
      <c r="H21" s="20">
        <v>1078.4057929999999</v>
      </c>
      <c r="I21" s="21">
        <f t="shared" si="1"/>
        <v>6617097.9458479993</v>
      </c>
      <c r="J21" s="1"/>
      <c r="K21" s="1"/>
      <c r="L21" s="1"/>
      <c r="M21" s="1"/>
      <c r="N21" s="1"/>
    </row>
    <row r="22" spans="1:14" x14ac:dyDescent="0.25">
      <c r="A22" s="18">
        <v>44039</v>
      </c>
      <c r="B22" s="19">
        <v>62790</v>
      </c>
      <c r="C22" s="20">
        <v>1038.8347921</v>
      </c>
      <c r="D22" s="21">
        <f t="shared" si="0"/>
        <v>65228436.595959</v>
      </c>
      <c r="E22" s="1"/>
      <c r="F22" s="18">
        <v>44039</v>
      </c>
      <c r="G22" s="19">
        <v>11378</v>
      </c>
      <c r="H22" s="20">
        <v>1091.992397</v>
      </c>
      <c r="I22" s="21">
        <f t="shared" si="1"/>
        <v>12424689.493066</v>
      </c>
      <c r="J22" s="1"/>
      <c r="K22" s="1"/>
      <c r="L22" s="1"/>
      <c r="M22" s="1"/>
      <c r="N22" s="1"/>
    </row>
    <row r="23" spans="1:14" x14ac:dyDescent="0.25">
      <c r="A23" s="18">
        <v>44071</v>
      </c>
      <c r="B23" s="19">
        <v>264867</v>
      </c>
      <c r="C23" s="20">
        <v>968.04406328000005</v>
      </c>
      <c r="D23" s="21">
        <v>256402926.90878376</v>
      </c>
      <c r="E23" s="1"/>
      <c r="F23" s="18">
        <v>44071</v>
      </c>
      <c r="G23" s="19">
        <v>50586</v>
      </c>
      <c r="H23" s="20">
        <v>965.47488111999996</v>
      </c>
      <c r="I23" s="21">
        <v>48839512.336336315</v>
      </c>
      <c r="J23" s="1"/>
      <c r="K23" s="1"/>
      <c r="L23" s="1"/>
      <c r="M23" s="1"/>
      <c r="N23" s="1"/>
    </row>
    <row r="24" spans="1:14" x14ac:dyDescent="0.25">
      <c r="A24" s="18">
        <v>44098</v>
      </c>
      <c r="B24" s="19">
        <v>109965</v>
      </c>
      <c r="C24" s="20">
        <v>921.84210943000005</v>
      </c>
      <c r="D24" s="21">
        <v>101370367.56346996</v>
      </c>
      <c r="E24" s="1"/>
      <c r="F24" s="18">
        <v>44098</v>
      </c>
      <c r="G24" s="19">
        <v>20393</v>
      </c>
      <c r="H24" s="20">
        <v>946.83743686000003</v>
      </c>
      <c r="I24" s="21">
        <v>19308855.849885982</v>
      </c>
      <c r="J24" s="1"/>
      <c r="K24" s="1"/>
      <c r="L24" s="1"/>
      <c r="M24" s="1"/>
      <c r="N24" s="1"/>
    </row>
    <row r="25" spans="1:14" x14ac:dyDescent="0.25">
      <c r="A25" s="18">
        <v>44133</v>
      </c>
      <c r="B25" s="19">
        <v>148417</v>
      </c>
      <c r="C25" s="20">
        <v>857.70666301999995</v>
      </c>
      <c r="D25" s="21">
        <v>127298249.80543934</v>
      </c>
      <c r="E25" s="1"/>
      <c r="F25" s="18">
        <v>44133</v>
      </c>
      <c r="G25" s="19">
        <v>25332</v>
      </c>
      <c r="H25" s="20">
        <v>957.18536234999999</v>
      </c>
      <c r="I25" s="21">
        <v>24247419.599050201</v>
      </c>
      <c r="J25" s="1"/>
      <c r="K25" s="1"/>
      <c r="L25" s="1"/>
      <c r="M25" s="1"/>
      <c r="N25" s="1"/>
    </row>
    <row r="26" spans="1:14" x14ac:dyDescent="0.25">
      <c r="A26" s="18">
        <v>44000</v>
      </c>
      <c r="B26" s="19">
        <v>33599</v>
      </c>
      <c r="C26" s="20">
        <v>1033.78770635</v>
      </c>
      <c r="D26" s="21">
        <f>B26*C26</f>
        <v>34734233.14565365</v>
      </c>
      <c r="E26" s="1"/>
      <c r="F26" s="18">
        <v>44000</v>
      </c>
      <c r="G26" s="19">
        <v>6136</v>
      </c>
      <c r="H26" s="20">
        <v>1078.4057929999999</v>
      </c>
      <c r="I26" s="21">
        <f>G26*H26</f>
        <v>6617097.9458479993</v>
      </c>
      <c r="J26" s="1"/>
      <c r="K26" s="1"/>
      <c r="L26" s="1"/>
      <c r="M26" s="1"/>
      <c r="N26" s="1"/>
    </row>
    <row r="27" spans="1:14" x14ac:dyDescent="0.25">
      <c r="A27" s="18">
        <v>44039</v>
      </c>
      <c r="B27" s="19">
        <v>62790</v>
      </c>
      <c r="C27" s="20">
        <v>1038.8347921</v>
      </c>
      <c r="D27" s="21">
        <f>B27*C27</f>
        <v>65228436.595959</v>
      </c>
      <c r="E27" s="1"/>
      <c r="F27" s="18">
        <v>44039</v>
      </c>
      <c r="G27" s="19">
        <v>11378</v>
      </c>
      <c r="H27" s="20">
        <v>1091.992397</v>
      </c>
      <c r="I27" s="21">
        <f>G27*H27</f>
        <v>12424689.493066</v>
      </c>
      <c r="J27" s="1"/>
      <c r="K27" s="1"/>
      <c r="L27" s="1"/>
      <c r="M27" s="1"/>
      <c r="N27" s="1"/>
    </row>
    <row r="28" spans="1:14" x14ac:dyDescent="0.25">
      <c r="A28" s="18">
        <v>44071</v>
      </c>
      <c r="B28" s="19">
        <v>264867</v>
      </c>
      <c r="C28" s="20">
        <v>968.04406328000005</v>
      </c>
      <c r="D28" s="21">
        <v>256402926.90878376</v>
      </c>
      <c r="E28" s="1"/>
      <c r="F28" s="18">
        <v>44071</v>
      </c>
      <c r="G28" s="19">
        <v>50586</v>
      </c>
      <c r="H28" s="20">
        <v>965.47488111999996</v>
      </c>
      <c r="I28" s="21">
        <v>48839512.336336315</v>
      </c>
      <c r="J28" s="1"/>
      <c r="K28" s="1"/>
      <c r="L28" s="1"/>
      <c r="M28" s="1"/>
      <c r="N28" s="1"/>
    </row>
    <row r="29" spans="1:14" x14ac:dyDescent="0.25">
      <c r="A29" s="18">
        <v>44098</v>
      </c>
      <c r="B29" s="19">
        <v>109965</v>
      </c>
      <c r="C29" s="20">
        <v>921.84210943000005</v>
      </c>
      <c r="D29" s="21">
        <v>101370367.56346996</v>
      </c>
      <c r="E29" s="1"/>
      <c r="F29" s="18">
        <v>44098</v>
      </c>
      <c r="G29" s="19">
        <v>20393</v>
      </c>
      <c r="H29" s="20">
        <v>946.83743686000003</v>
      </c>
      <c r="I29" s="21">
        <v>19308855.849885982</v>
      </c>
      <c r="J29" s="1"/>
      <c r="K29" s="1"/>
      <c r="L29" s="1"/>
      <c r="M29" s="1"/>
      <c r="N29" s="1"/>
    </row>
    <row r="30" spans="1:14" x14ac:dyDescent="0.25">
      <c r="A30" s="18">
        <v>44133</v>
      </c>
      <c r="B30" s="19">
        <v>148417</v>
      </c>
      <c r="C30" s="20">
        <v>857.70666301999995</v>
      </c>
      <c r="D30" s="21">
        <v>127298249.80543934</v>
      </c>
      <c r="E30" s="1"/>
      <c r="F30" s="18">
        <v>44133</v>
      </c>
      <c r="G30" s="19">
        <v>25332</v>
      </c>
      <c r="H30" s="20">
        <v>957.18536234999999</v>
      </c>
      <c r="I30" s="21">
        <v>24247419.599050201</v>
      </c>
      <c r="J30" s="1"/>
      <c r="K30" s="1"/>
      <c r="L30" s="1"/>
      <c r="M30" s="1"/>
      <c r="N30" s="1"/>
    </row>
    <row r="31" spans="1:14" x14ac:dyDescent="0.25">
      <c r="A31" s="18"/>
      <c r="B31" s="19"/>
      <c r="C31" s="20"/>
      <c r="D31" s="21"/>
      <c r="E31" s="1"/>
      <c r="F31" s="18"/>
      <c r="G31" s="19"/>
      <c r="H31" s="20"/>
      <c r="I31" s="21"/>
      <c r="J31" s="1"/>
      <c r="K31" s="1"/>
      <c r="L31" s="1"/>
      <c r="M31" s="1"/>
      <c r="N31" s="1"/>
    </row>
    <row r="32" spans="1:14" x14ac:dyDescent="0.25">
      <c r="A32" s="18"/>
      <c r="B32" s="19"/>
      <c r="C32" s="20"/>
      <c r="D32" s="21"/>
      <c r="E32" s="1"/>
      <c r="F32" s="18"/>
      <c r="G32" s="19"/>
      <c r="H32" s="20"/>
      <c r="I32" s="21"/>
      <c r="J32" s="1"/>
      <c r="K32" s="1"/>
      <c r="L32" s="1"/>
      <c r="M32" s="1"/>
      <c r="N32" s="1"/>
    </row>
    <row r="33" spans="1:14" x14ac:dyDescent="0.25">
      <c r="A33"/>
    </row>
    <row r="34" spans="1:14" x14ac:dyDescent="0.25">
      <c r="A34"/>
    </row>
    <row r="35" spans="1:14" x14ac:dyDescent="0.25">
      <c r="A35"/>
    </row>
    <row r="36" spans="1:14" x14ac:dyDescent="0.25">
      <c r="J36" s="1"/>
      <c r="K36" s="1"/>
      <c r="L36" s="1"/>
      <c r="M36" s="1"/>
      <c r="N36" s="1"/>
    </row>
    <row r="37" spans="1:14" x14ac:dyDescent="0.25">
      <c r="J37" s="1"/>
      <c r="K37" s="1"/>
      <c r="L37" s="1"/>
      <c r="M37" s="1"/>
      <c r="N37" s="1"/>
    </row>
    <row r="38" spans="1:14" x14ac:dyDescent="0.25">
      <c r="J38" s="1"/>
      <c r="K38" s="1"/>
      <c r="L38" s="1"/>
      <c r="M38" s="1"/>
      <c r="N38" s="1"/>
    </row>
    <row r="39" spans="1:14" x14ac:dyDescent="0.25">
      <c r="J39" s="1"/>
      <c r="K39" s="1"/>
      <c r="L39" s="1"/>
      <c r="M39" s="1"/>
      <c r="N39" s="1"/>
    </row>
    <row r="40" spans="1:14" x14ac:dyDescent="0.25">
      <c r="J40" s="1"/>
      <c r="K40" s="1"/>
      <c r="L40" s="1"/>
      <c r="M40" s="1"/>
      <c r="N40" s="1"/>
    </row>
    <row r="41" spans="1:14" x14ac:dyDescent="0.25">
      <c r="A41" s="18"/>
      <c r="B41" s="19"/>
      <c r="C41" s="20"/>
      <c r="D41" s="21"/>
      <c r="E41" s="1"/>
      <c r="F41" s="18"/>
      <c r="G41" s="19"/>
      <c r="H41" s="20"/>
      <c r="I41" s="21"/>
      <c r="J41" s="1"/>
      <c r="K41" s="1"/>
      <c r="L41" s="1"/>
      <c r="M41" s="1"/>
      <c r="N41" s="1"/>
    </row>
    <row r="42" spans="1:14" x14ac:dyDescent="0.25">
      <c r="A42" s="18"/>
      <c r="B42" s="19"/>
      <c r="C42" s="20"/>
      <c r="D42" s="21"/>
      <c r="E42" s="1"/>
      <c r="F42" s="18"/>
      <c r="G42" s="19"/>
      <c r="H42" s="20"/>
      <c r="I42" s="21"/>
      <c r="J42" s="1"/>
      <c r="K42" s="1"/>
      <c r="L42" s="1"/>
      <c r="M42" s="1"/>
      <c r="N42" s="1"/>
    </row>
    <row r="43" spans="1:14" x14ac:dyDescent="0.25">
      <c r="A43" s="18"/>
      <c r="B43" s="19"/>
      <c r="C43" s="20"/>
      <c r="D43" s="21"/>
      <c r="E43" s="1"/>
      <c r="F43" s="18"/>
      <c r="G43" s="19"/>
      <c r="H43" s="20"/>
      <c r="I43" s="21"/>
      <c r="J43" s="1"/>
      <c r="K43" s="1"/>
      <c r="L43" s="1"/>
      <c r="M43" s="1"/>
      <c r="N43" s="1"/>
    </row>
    <row r="44" spans="1:14" x14ac:dyDescent="0.25">
      <c r="A44" s="18"/>
      <c r="B44" s="19"/>
      <c r="C44" s="20"/>
      <c r="D44" s="21"/>
      <c r="E44" s="1"/>
      <c r="F44" s="18"/>
      <c r="G44" s="19"/>
      <c r="H44" s="20"/>
      <c r="I44" s="21"/>
      <c r="J44" s="1"/>
      <c r="K44" s="1"/>
      <c r="L44" s="1"/>
      <c r="M44" s="1"/>
      <c r="N44" s="1"/>
    </row>
    <row r="45" spans="1:14" x14ac:dyDescent="0.25">
      <c r="A45" s="18"/>
      <c r="B45" s="19"/>
      <c r="C45" s="20"/>
      <c r="D45" s="21"/>
      <c r="E45" s="1"/>
      <c r="F45" s="18"/>
      <c r="G45" s="19"/>
      <c r="H45" s="20"/>
      <c r="I45" s="21"/>
      <c r="J45" s="1"/>
      <c r="K45" s="1"/>
      <c r="L45" s="1"/>
      <c r="M45" s="1"/>
      <c r="N45" s="1"/>
    </row>
    <row r="46" spans="1:14" x14ac:dyDescent="0.25">
      <c r="A46" s="18"/>
      <c r="B46" s="19"/>
      <c r="C46" s="20"/>
      <c r="D46" s="21"/>
      <c r="E46" s="1"/>
      <c r="F46" s="18"/>
      <c r="G46" s="19"/>
      <c r="H46" s="20"/>
      <c r="I46" s="21"/>
      <c r="J46" s="1"/>
      <c r="K46" s="1"/>
      <c r="L46" s="1"/>
      <c r="M46" s="1"/>
      <c r="N46" s="1"/>
    </row>
    <row r="47" spans="1:14" x14ac:dyDescent="0.25">
      <c r="A47" s="18"/>
      <c r="B47" s="19"/>
      <c r="C47" s="20"/>
      <c r="D47" s="21"/>
      <c r="E47" s="1"/>
      <c r="F47" s="18"/>
      <c r="G47" s="19"/>
      <c r="H47" s="20"/>
      <c r="I47" s="21"/>
      <c r="J47" s="1"/>
      <c r="K47" s="1"/>
      <c r="L47" s="1"/>
      <c r="M47" s="1"/>
      <c r="N47" s="1"/>
    </row>
    <row r="48" spans="1:14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7109375" defaultRowHeight="15" x14ac:dyDescent="0.25"/>
  <cols>
    <col min="1" max="1" width="13.5703125" style="8" bestFit="1" customWidth="1"/>
    <col min="2" max="2" width="11.85546875" style="8" bestFit="1" customWidth="1"/>
    <col min="3" max="3" width="20.28515625" style="8" bestFit="1" customWidth="1"/>
    <col min="4" max="4" width="11.28515625" style="8" bestFit="1" customWidth="1"/>
    <col min="5" max="5" width="8.85546875" style="8" bestFit="1" customWidth="1"/>
    <col min="6" max="6" width="21.7109375" style="8" bestFit="1" customWidth="1"/>
    <col min="7" max="7" width="21.42578125" style="8" bestFit="1" customWidth="1"/>
    <col min="8" max="8" width="21.140625" style="8" bestFit="1" customWidth="1"/>
    <col min="9" max="9" width="20.5703125" style="8" bestFit="1" customWidth="1"/>
    <col min="10" max="10" width="9.85546875" style="8" bestFit="1" customWidth="1"/>
    <col min="11" max="11" width="17.5703125" style="8" bestFit="1" customWidth="1"/>
    <col min="12" max="12" width="11.5703125" style="8" bestFit="1" customWidth="1"/>
    <col min="13" max="13" width="9.7109375" style="8" bestFit="1" customWidth="1"/>
    <col min="14" max="14" width="11.85546875" style="8" bestFit="1" customWidth="1"/>
    <col min="15" max="15" width="12.5703125" style="8" bestFit="1" customWidth="1"/>
    <col min="16" max="16" width="13.28515625" style="8" bestFit="1" customWidth="1"/>
    <col min="17" max="17" width="18.140625" style="8" bestFit="1" customWidth="1"/>
    <col min="18" max="18" width="12.5703125" style="8" bestFit="1" customWidth="1"/>
    <col min="19" max="19" width="13.7109375" style="8" bestFit="1" customWidth="1"/>
    <col min="20" max="20" width="15.85546875" style="3" bestFit="1" customWidth="1"/>
    <col min="21" max="21" width="11.42578125" style="42" bestFit="1" customWidth="1"/>
    <col min="22" max="22" width="20.28515625" style="80" bestFit="1" customWidth="1"/>
    <col min="23" max="16384" width="8.7109375" style="8"/>
  </cols>
  <sheetData>
    <row r="1" spans="1:22" x14ac:dyDescent="0.25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80" t="s">
        <v>180</v>
      </c>
      <c r="V1" s="80" t="s">
        <v>71</v>
      </c>
    </row>
    <row r="2" spans="1:22" x14ac:dyDescent="0.25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1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2">
        <v>7243.05</v>
      </c>
      <c r="U2" s="81" t="str">
        <f t="shared" ref="U2:U65" si="0">MONTH(D2)&amp;YEAR(D2)</f>
        <v>22020</v>
      </c>
      <c r="V2" s="80" t="str">
        <f>_xlfn.IFS(G2&lt;-120,"Acima de 120 dias",G2&lt;=-90,"91 a 120 dias",G2&lt;=-61,"61 a 90 dias",G2&lt;=-31,"31 a 60 dias",G2&gt;=-30,"1 a 30 dias")</f>
        <v>Acima de 120 dias</v>
      </c>
    </row>
    <row r="3" spans="1:22" x14ac:dyDescent="0.25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1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2">
        <v>4156.6499999999996</v>
      </c>
      <c r="U3" s="81" t="str">
        <f t="shared" si="0"/>
        <v>12020</v>
      </c>
      <c r="V3" s="80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25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1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2">
        <v>8612.83</v>
      </c>
      <c r="U4" s="81" t="str">
        <f t="shared" si="0"/>
        <v>32020</v>
      </c>
      <c r="V4" s="80" t="str">
        <f t="shared" si="1"/>
        <v>Acima de 120 dias</v>
      </c>
    </row>
    <row r="5" spans="1:22" x14ac:dyDescent="0.25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1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2">
        <v>14001.5</v>
      </c>
      <c r="U5" s="81" t="str">
        <f t="shared" si="0"/>
        <v>22020</v>
      </c>
      <c r="V5" s="80" t="str">
        <f t="shared" si="1"/>
        <v>Acima de 120 dias</v>
      </c>
    </row>
    <row r="6" spans="1:22" x14ac:dyDescent="0.25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1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2">
        <v>3778.75</v>
      </c>
      <c r="U6" s="81" t="str">
        <f t="shared" si="0"/>
        <v>112019</v>
      </c>
      <c r="V6" s="80" t="str">
        <f t="shared" si="1"/>
        <v>Acima de 120 dias</v>
      </c>
    </row>
    <row r="7" spans="1:22" x14ac:dyDescent="0.25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1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2">
        <v>10342.200000000001</v>
      </c>
      <c r="U7" s="81" t="str">
        <f t="shared" si="0"/>
        <v>112019</v>
      </c>
      <c r="V7" s="80" t="str">
        <f t="shared" si="1"/>
        <v>Acima de 120 dias</v>
      </c>
    </row>
    <row r="8" spans="1:22" x14ac:dyDescent="0.25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1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2">
        <v>10002.94</v>
      </c>
      <c r="U8" s="81" t="str">
        <f t="shared" si="0"/>
        <v>122019</v>
      </c>
      <c r="V8" s="80" t="str">
        <f t="shared" si="1"/>
        <v>Acima de 120 dias</v>
      </c>
    </row>
    <row r="9" spans="1:22" x14ac:dyDescent="0.25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1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2">
        <v>10508.39</v>
      </c>
      <c r="U9" s="81" t="str">
        <f t="shared" si="0"/>
        <v>122019</v>
      </c>
      <c r="V9" s="80" t="str">
        <f t="shared" si="1"/>
        <v>Acima de 120 dias</v>
      </c>
    </row>
    <row r="10" spans="1:22" x14ac:dyDescent="0.25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1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2">
        <v>12755.94</v>
      </c>
      <c r="U10" s="81" t="str">
        <f t="shared" si="0"/>
        <v>122019</v>
      </c>
      <c r="V10" s="80" t="str">
        <f t="shared" si="1"/>
        <v>Acima de 120 dias</v>
      </c>
    </row>
    <row r="11" spans="1:22" x14ac:dyDescent="0.25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1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2">
        <v>13567.32</v>
      </c>
      <c r="U11" s="81" t="str">
        <f t="shared" si="0"/>
        <v>122019</v>
      </c>
      <c r="V11" s="80" t="str">
        <f t="shared" si="1"/>
        <v>Acima de 120 dias</v>
      </c>
    </row>
    <row r="12" spans="1:22" x14ac:dyDescent="0.25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1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2">
        <v>14688.71</v>
      </c>
      <c r="U12" s="81" t="str">
        <f t="shared" si="0"/>
        <v>122019</v>
      </c>
      <c r="V12" s="80" t="str">
        <f t="shared" si="1"/>
        <v>Acima de 120 dias</v>
      </c>
    </row>
    <row r="13" spans="1:22" x14ac:dyDescent="0.25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1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2">
        <v>13828.359999999999</v>
      </c>
      <c r="U13" s="81" t="str">
        <f t="shared" si="0"/>
        <v>12020</v>
      </c>
      <c r="V13" s="80" t="str">
        <f t="shared" si="1"/>
        <v>Acima de 120 dias</v>
      </c>
    </row>
    <row r="14" spans="1:22" x14ac:dyDescent="0.25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1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2">
        <v>6634.71</v>
      </c>
      <c r="U14" s="81" t="str">
        <f t="shared" si="0"/>
        <v>112019</v>
      </c>
      <c r="V14" s="80" t="str">
        <f t="shared" si="1"/>
        <v>Acima de 120 dias</v>
      </c>
    </row>
    <row r="15" spans="1:22" x14ac:dyDescent="0.25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1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2">
        <v>5280.45</v>
      </c>
      <c r="U15" s="81" t="str">
        <f t="shared" si="0"/>
        <v>12020</v>
      </c>
      <c r="V15" s="80" t="str">
        <f t="shared" si="1"/>
        <v>91 a 120 dias</v>
      </c>
    </row>
    <row r="16" spans="1:22" x14ac:dyDescent="0.25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1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2">
        <v>6251.73</v>
      </c>
      <c r="U16" s="81" t="str">
        <f t="shared" si="0"/>
        <v>12020</v>
      </c>
      <c r="V16" s="80" t="str">
        <f t="shared" si="1"/>
        <v>Acima de 120 dias</v>
      </c>
    </row>
    <row r="17" spans="1:22" x14ac:dyDescent="0.25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1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2">
        <v>3979.9</v>
      </c>
      <c r="U17" s="81" t="str">
        <f t="shared" si="0"/>
        <v>12020</v>
      </c>
      <c r="V17" s="80" t="str">
        <f t="shared" si="1"/>
        <v>Acima de 120 dias</v>
      </c>
    </row>
    <row r="18" spans="1:22" x14ac:dyDescent="0.25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1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2">
        <v>12831.07</v>
      </c>
      <c r="U18" s="81" t="str">
        <f t="shared" si="0"/>
        <v>22020</v>
      </c>
      <c r="V18" s="80" t="str">
        <f t="shared" si="1"/>
        <v>Acima de 120 dias</v>
      </c>
    </row>
    <row r="19" spans="1:22" x14ac:dyDescent="0.25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1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2">
        <v>7821.4599999999991</v>
      </c>
      <c r="U19" s="81" t="str">
        <f t="shared" si="0"/>
        <v>122019</v>
      </c>
      <c r="V19" s="80" t="str">
        <f t="shared" si="1"/>
        <v>Acima de 120 dias</v>
      </c>
    </row>
    <row r="20" spans="1:22" x14ac:dyDescent="0.25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1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2">
        <v>2317.3399999999997</v>
      </c>
      <c r="U20" s="81" t="str">
        <f t="shared" si="0"/>
        <v>122019</v>
      </c>
      <c r="V20" s="80" t="str">
        <f t="shared" si="1"/>
        <v>1 a 30 dias</v>
      </c>
    </row>
    <row r="21" spans="1:22" x14ac:dyDescent="0.25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1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2">
        <v>15630.11</v>
      </c>
      <c r="U21" s="81" t="str">
        <f t="shared" si="0"/>
        <v>12020</v>
      </c>
      <c r="V21" s="80" t="str">
        <f t="shared" si="1"/>
        <v>Acima de 120 dias</v>
      </c>
    </row>
    <row r="22" spans="1:22" x14ac:dyDescent="0.25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1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2">
        <v>10742.28</v>
      </c>
      <c r="U22" s="81" t="str">
        <f t="shared" si="0"/>
        <v>22020</v>
      </c>
      <c r="V22" s="80" t="str">
        <f t="shared" si="1"/>
        <v>1 a 30 dias</v>
      </c>
    </row>
    <row r="23" spans="1:22" x14ac:dyDescent="0.25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1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2">
        <v>11342.75</v>
      </c>
      <c r="U23" s="81" t="str">
        <f t="shared" si="0"/>
        <v>22020</v>
      </c>
      <c r="V23" s="80" t="str">
        <f t="shared" si="1"/>
        <v>Acima de 120 dias</v>
      </c>
    </row>
    <row r="24" spans="1:22" x14ac:dyDescent="0.25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1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2">
        <v>5662.24</v>
      </c>
      <c r="U24" s="81" t="str">
        <f t="shared" si="0"/>
        <v>122019</v>
      </c>
      <c r="V24" s="80" t="str">
        <f t="shared" si="1"/>
        <v>1 a 30 dias</v>
      </c>
    </row>
    <row r="25" spans="1:22" x14ac:dyDescent="0.25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1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2">
        <v>8662.82</v>
      </c>
      <c r="U25" s="81" t="str">
        <f t="shared" si="0"/>
        <v>122019</v>
      </c>
      <c r="V25" s="80" t="str">
        <f t="shared" si="1"/>
        <v>Acima de 120 dias</v>
      </c>
    </row>
    <row r="26" spans="1:22" x14ac:dyDescent="0.25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1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2">
        <v>4010.9</v>
      </c>
      <c r="U26" s="81" t="str">
        <f t="shared" si="0"/>
        <v>12020</v>
      </c>
      <c r="V26" s="80" t="str">
        <f t="shared" si="1"/>
        <v>1 a 30 dias</v>
      </c>
    </row>
    <row r="27" spans="1:22" x14ac:dyDescent="0.25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1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2">
        <v>9956.6400000000012</v>
      </c>
      <c r="U27" s="81" t="str">
        <f t="shared" si="0"/>
        <v>122019</v>
      </c>
      <c r="V27" s="80" t="str">
        <f t="shared" si="1"/>
        <v>Acima de 120 dias</v>
      </c>
    </row>
    <row r="28" spans="1:22" x14ac:dyDescent="0.25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1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2">
        <v>9050.7999999999993</v>
      </c>
      <c r="U28" s="81" t="str">
        <f t="shared" si="0"/>
        <v>122019</v>
      </c>
      <c r="V28" s="80" t="str">
        <f t="shared" si="1"/>
        <v>Acima de 120 dias</v>
      </c>
    </row>
    <row r="29" spans="1:22" x14ac:dyDescent="0.25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1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2">
        <v>4281.3500000000004</v>
      </c>
      <c r="U29" s="81" t="str">
        <f t="shared" si="0"/>
        <v>12020</v>
      </c>
      <c r="V29" s="80" t="str">
        <f t="shared" si="1"/>
        <v>Acima de 120 dias</v>
      </c>
    </row>
    <row r="30" spans="1:22" x14ac:dyDescent="0.25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1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2">
        <v>5422.86</v>
      </c>
      <c r="U30" s="81" t="str">
        <f t="shared" si="0"/>
        <v>12020</v>
      </c>
      <c r="V30" s="80" t="str">
        <f t="shared" si="1"/>
        <v>1 a 30 dias</v>
      </c>
    </row>
    <row r="31" spans="1:22" x14ac:dyDescent="0.25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1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2">
        <v>9463.0500000000011</v>
      </c>
      <c r="U31" s="81" t="str">
        <f t="shared" si="0"/>
        <v>32020</v>
      </c>
      <c r="V31" s="80" t="str">
        <f t="shared" si="1"/>
        <v>1 a 30 dias</v>
      </c>
    </row>
    <row r="32" spans="1:22" x14ac:dyDescent="0.25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1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2">
        <v>3863.3399999999997</v>
      </c>
      <c r="U32" s="81" t="str">
        <f t="shared" si="0"/>
        <v>112019</v>
      </c>
      <c r="V32" s="80" t="str">
        <f t="shared" si="1"/>
        <v>Acima de 120 dias</v>
      </c>
    </row>
    <row r="33" spans="1:22" x14ac:dyDescent="0.25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1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2">
        <v>11173.29</v>
      </c>
      <c r="U33" s="81" t="str">
        <f t="shared" si="0"/>
        <v>112019</v>
      </c>
      <c r="V33" s="80" t="str">
        <f t="shared" si="1"/>
        <v>Acima de 120 dias</v>
      </c>
    </row>
    <row r="34" spans="1:22" x14ac:dyDescent="0.25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1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2">
        <v>11409.13</v>
      </c>
      <c r="U34" s="81" t="str">
        <f t="shared" si="0"/>
        <v>122019</v>
      </c>
      <c r="V34" s="80" t="str">
        <f t="shared" si="1"/>
        <v>Acima de 120 dias</v>
      </c>
    </row>
    <row r="35" spans="1:22" x14ac:dyDescent="0.25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1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2">
        <v>10586.7</v>
      </c>
      <c r="U35" s="81" t="str">
        <f t="shared" si="0"/>
        <v>12020</v>
      </c>
      <c r="V35" s="80" t="str">
        <f t="shared" si="1"/>
        <v>Acima de 120 dias</v>
      </c>
    </row>
    <row r="36" spans="1:22" x14ac:dyDescent="0.25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1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2">
        <v>16227.48</v>
      </c>
      <c r="U36" s="81" t="str">
        <f t="shared" si="0"/>
        <v>122019</v>
      </c>
      <c r="V36" s="80" t="str">
        <f t="shared" si="1"/>
        <v>Acima de 120 dias</v>
      </c>
    </row>
    <row r="37" spans="1:22" x14ac:dyDescent="0.25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1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2">
        <v>12137.72</v>
      </c>
      <c r="U37" s="81" t="str">
        <f t="shared" si="0"/>
        <v>12020</v>
      </c>
      <c r="V37" s="80" t="str">
        <f t="shared" si="1"/>
        <v>Acima de 120 dias</v>
      </c>
    </row>
    <row r="38" spans="1:22" x14ac:dyDescent="0.25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1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2">
        <v>41691.35</v>
      </c>
      <c r="U38" s="81" t="str">
        <f t="shared" si="0"/>
        <v>22020</v>
      </c>
      <c r="V38" s="80" t="str">
        <f t="shared" si="1"/>
        <v>1 a 30 dias</v>
      </c>
    </row>
    <row r="39" spans="1:22" x14ac:dyDescent="0.25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1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2">
        <v>4675.78</v>
      </c>
      <c r="U39" s="81" t="str">
        <f t="shared" si="0"/>
        <v>12020</v>
      </c>
      <c r="V39" s="80" t="str">
        <f t="shared" si="1"/>
        <v>1 a 30 dias</v>
      </c>
    </row>
    <row r="40" spans="1:22" x14ac:dyDescent="0.25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1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2">
        <v>7899.0499999999993</v>
      </c>
      <c r="U40" s="81" t="str">
        <f t="shared" si="0"/>
        <v>12020</v>
      </c>
      <c r="V40" s="80" t="str">
        <f t="shared" si="1"/>
        <v>Acima de 120 dias</v>
      </c>
    </row>
    <row r="41" spans="1:22" x14ac:dyDescent="0.25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1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2">
        <v>6004.83</v>
      </c>
      <c r="U41" s="81" t="str">
        <f t="shared" si="0"/>
        <v>12020</v>
      </c>
      <c r="V41" s="80" t="str">
        <f t="shared" si="1"/>
        <v>Acima de 120 dias</v>
      </c>
    </row>
    <row r="42" spans="1:22" x14ac:dyDescent="0.25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1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2">
        <v>13362.19</v>
      </c>
      <c r="U42" s="81" t="str">
        <f t="shared" si="0"/>
        <v>22020</v>
      </c>
      <c r="V42" s="80" t="str">
        <f t="shared" si="1"/>
        <v>Acima de 120 dias</v>
      </c>
    </row>
    <row r="43" spans="1:22" x14ac:dyDescent="0.25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1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2">
        <v>11304.49</v>
      </c>
      <c r="U43" s="81" t="str">
        <f t="shared" si="0"/>
        <v>122019</v>
      </c>
      <c r="V43" s="80" t="str">
        <f t="shared" si="1"/>
        <v>Acima de 120 dias</v>
      </c>
    </row>
    <row r="44" spans="1:22" x14ac:dyDescent="0.25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1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2">
        <v>14486.53</v>
      </c>
      <c r="U44" s="81" t="str">
        <f t="shared" si="0"/>
        <v>22020</v>
      </c>
      <c r="V44" s="80" t="str">
        <f t="shared" si="1"/>
        <v>Acima de 120 dias</v>
      </c>
    </row>
    <row r="45" spans="1:22" x14ac:dyDescent="0.25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1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2">
        <v>4353.25</v>
      </c>
      <c r="U45" s="81" t="str">
        <f t="shared" si="0"/>
        <v>112019</v>
      </c>
      <c r="V45" s="80" t="str">
        <f t="shared" si="1"/>
        <v>Acima de 120 dias</v>
      </c>
    </row>
    <row r="46" spans="1:22" x14ac:dyDescent="0.25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1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2">
        <v>3671.88</v>
      </c>
      <c r="U46" s="81" t="str">
        <f t="shared" si="0"/>
        <v>122019</v>
      </c>
      <c r="V46" s="80" t="str">
        <f t="shared" si="1"/>
        <v>Acima de 120 dias</v>
      </c>
    </row>
    <row r="47" spans="1:22" x14ac:dyDescent="0.25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1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2">
        <v>19962.349999999999</v>
      </c>
      <c r="U47" s="81" t="str">
        <f t="shared" si="0"/>
        <v>22020</v>
      </c>
      <c r="V47" s="80" t="str">
        <f t="shared" si="1"/>
        <v>Acima de 120 dias</v>
      </c>
    </row>
    <row r="48" spans="1:22" x14ac:dyDescent="0.25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1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2">
        <v>5073.67</v>
      </c>
      <c r="U48" s="81" t="str">
        <f t="shared" si="0"/>
        <v>112019</v>
      </c>
      <c r="V48" s="80" t="str">
        <f t="shared" si="1"/>
        <v>Acima de 120 dias</v>
      </c>
    </row>
    <row r="49" spans="1:22" x14ac:dyDescent="0.25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1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2">
        <v>5685.59</v>
      </c>
      <c r="U49" s="81" t="str">
        <f t="shared" si="0"/>
        <v>122019</v>
      </c>
      <c r="V49" s="80" t="str">
        <f t="shared" si="1"/>
        <v>Acima de 120 dias</v>
      </c>
    </row>
    <row r="50" spans="1:22" x14ac:dyDescent="0.25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1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2">
        <v>9227.4399999999987</v>
      </c>
      <c r="U50" s="81" t="str">
        <f t="shared" si="0"/>
        <v>12020</v>
      </c>
      <c r="V50" s="80" t="str">
        <f t="shared" si="1"/>
        <v>Acima de 120 dias</v>
      </c>
    </row>
    <row r="51" spans="1:22" x14ac:dyDescent="0.25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1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2">
        <v>5837.88</v>
      </c>
      <c r="U51" s="81" t="str">
        <f t="shared" si="0"/>
        <v>122019</v>
      </c>
      <c r="V51" s="80" t="str">
        <f t="shared" si="1"/>
        <v>Acima de 120 dias</v>
      </c>
    </row>
    <row r="52" spans="1:22" x14ac:dyDescent="0.25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1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2">
        <v>9922.52</v>
      </c>
      <c r="U52" s="81" t="str">
        <f t="shared" si="0"/>
        <v>122019</v>
      </c>
      <c r="V52" s="80" t="str">
        <f t="shared" si="1"/>
        <v>Acima de 120 dias</v>
      </c>
    </row>
    <row r="53" spans="1:22" x14ac:dyDescent="0.25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1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2">
        <v>5515.32</v>
      </c>
      <c r="U53" s="81" t="str">
        <f t="shared" si="0"/>
        <v>22020</v>
      </c>
      <c r="V53" s="80" t="str">
        <f t="shared" si="1"/>
        <v>Acima de 120 dias</v>
      </c>
    </row>
    <row r="54" spans="1:22" x14ac:dyDescent="0.25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1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2">
        <v>9584.14</v>
      </c>
      <c r="U54" s="81" t="str">
        <f t="shared" si="0"/>
        <v>22020</v>
      </c>
      <c r="V54" s="80" t="str">
        <f t="shared" si="1"/>
        <v>Acima de 120 dias</v>
      </c>
    </row>
    <row r="55" spans="1:22" x14ac:dyDescent="0.25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1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2">
        <v>7785.5300000000007</v>
      </c>
      <c r="U55" s="81" t="str">
        <f t="shared" si="0"/>
        <v>22020</v>
      </c>
      <c r="V55" s="80" t="str">
        <f t="shared" si="1"/>
        <v>Acima de 120 dias</v>
      </c>
    </row>
    <row r="56" spans="1:22" x14ac:dyDescent="0.25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1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2">
        <v>7091.32</v>
      </c>
      <c r="U56" s="81" t="str">
        <f t="shared" si="0"/>
        <v>112019</v>
      </c>
      <c r="V56" s="80" t="str">
        <f t="shared" si="1"/>
        <v>Acima de 120 dias</v>
      </c>
    </row>
    <row r="57" spans="1:22" x14ac:dyDescent="0.25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1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2">
        <v>16704.379999999997</v>
      </c>
      <c r="U57" s="81" t="str">
        <f t="shared" si="0"/>
        <v>122019</v>
      </c>
      <c r="V57" s="80" t="str">
        <f t="shared" si="1"/>
        <v>Acima de 120 dias</v>
      </c>
    </row>
    <row r="58" spans="1:22" x14ac:dyDescent="0.25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1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2">
        <v>8216.92</v>
      </c>
      <c r="U58" s="81" t="str">
        <f t="shared" si="0"/>
        <v>12020</v>
      </c>
      <c r="V58" s="80" t="str">
        <f t="shared" si="1"/>
        <v>1 a 30 dias</v>
      </c>
    </row>
    <row r="59" spans="1:22" x14ac:dyDescent="0.25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1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2">
        <v>3627.26</v>
      </c>
      <c r="U59" s="81" t="str">
        <f t="shared" si="0"/>
        <v>12020</v>
      </c>
      <c r="V59" s="80" t="str">
        <f t="shared" si="1"/>
        <v>1 a 30 dias</v>
      </c>
    </row>
    <row r="60" spans="1:22" x14ac:dyDescent="0.25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1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2">
        <v>5587.58</v>
      </c>
      <c r="U60" s="81" t="str">
        <f t="shared" si="0"/>
        <v>12020</v>
      </c>
      <c r="V60" s="80" t="str">
        <f t="shared" si="1"/>
        <v>61 a 90 dias</v>
      </c>
    </row>
    <row r="61" spans="1:22" x14ac:dyDescent="0.25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1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2">
        <v>7851.14</v>
      </c>
      <c r="U61" s="81" t="str">
        <f t="shared" si="0"/>
        <v>122019</v>
      </c>
      <c r="V61" s="80" t="str">
        <f t="shared" si="1"/>
        <v>Acima de 120 dias</v>
      </c>
    </row>
    <row r="62" spans="1:22" x14ac:dyDescent="0.25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1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2">
        <v>7140.08</v>
      </c>
      <c r="U62" s="81" t="str">
        <f t="shared" si="0"/>
        <v>22020</v>
      </c>
      <c r="V62" s="80" t="str">
        <f t="shared" si="1"/>
        <v>Acima de 120 dias</v>
      </c>
    </row>
    <row r="63" spans="1:22" x14ac:dyDescent="0.25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1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2">
        <v>10325.4</v>
      </c>
      <c r="U63" s="81" t="str">
        <f t="shared" si="0"/>
        <v>32020</v>
      </c>
      <c r="V63" s="80" t="str">
        <f t="shared" si="1"/>
        <v>1 a 30 dias</v>
      </c>
    </row>
    <row r="64" spans="1:22" x14ac:dyDescent="0.25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1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2">
        <v>18870.629999999997</v>
      </c>
      <c r="U64" s="81" t="str">
        <f t="shared" si="0"/>
        <v>22020</v>
      </c>
      <c r="V64" s="80" t="str">
        <f t="shared" si="1"/>
        <v>1 a 30 dias</v>
      </c>
    </row>
    <row r="65" spans="1:22" x14ac:dyDescent="0.25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1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2">
        <v>16542.43</v>
      </c>
      <c r="U65" s="81" t="str">
        <f t="shared" si="0"/>
        <v>12020</v>
      </c>
      <c r="V65" s="80" t="str">
        <f t="shared" si="1"/>
        <v>Acima de 120 dias</v>
      </c>
    </row>
    <row r="66" spans="1:22" x14ac:dyDescent="0.25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1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2">
        <v>14560.57</v>
      </c>
      <c r="U66" s="81" t="str">
        <f t="shared" ref="U66:U129" si="2">MONTH(D66)&amp;YEAR(D66)</f>
        <v>22020</v>
      </c>
      <c r="V66" s="80" t="str">
        <f t="shared" si="1"/>
        <v>Acima de 120 dias</v>
      </c>
    </row>
    <row r="67" spans="1:22" x14ac:dyDescent="0.25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1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2">
        <v>18114.629999999997</v>
      </c>
      <c r="U67" s="81" t="str">
        <f t="shared" si="2"/>
        <v>32020</v>
      </c>
      <c r="V67" s="80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25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1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2">
        <v>18388.63</v>
      </c>
      <c r="U68" s="81" t="str">
        <f t="shared" si="2"/>
        <v>112019</v>
      </c>
      <c r="V68" s="80" t="str">
        <f t="shared" si="3"/>
        <v>Acima de 120 dias</v>
      </c>
    </row>
    <row r="69" spans="1:22" x14ac:dyDescent="0.25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1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2">
        <v>4307.47</v>
      </c>
      <c r="U69" s="81" t="str">
        <f t="shared" si="2"/>
        <v>122019</v>
      </c>
      <c r="V69" s="80" t="str">
        <f t="shared" si="3"/>
        <v>Acima de 120 dias</v>
      </c>
    </row>
    <row r="70" spans="1:22" x14ac:dyDescent="0.25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1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2">
        <v>5372.9299999999994</v>
      </c>
      <c r="U70" s="81" t="str">
        <f t="shared" si="2"/>
        <v>112019</v>
      </c>
      <c r="V70" s="80" t="str">
        <f t="shared" si="3"/>
        <v>Acima de 120 dias</v>
      </c>
    </row>
    <row r="71" spans="1:22" x14ac:dyDescent="0.25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1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2">
        <v>11016.550000000001</v>
      </c>
      <c r="U71" s="81" t="str">
        <f t="shared" si="2"/>
        <v>122019</v>
      </c>
      <c r="V71" s="80" t="str">
        <f t="shared" si="3"/>
        <v>31 a 60 dias</v>
      </c>
    </row>
    <row r="72" spans="1:22" x14ac:dyDescent="0.25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1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2">
        <v>12417.04</v>
      </c>
      <c r="U72" s="81" t="str">
        <f t="shared" si="2"/>
        <v>122019</v>
      </c>
      <c r="V72" s="80" t="str">
        <f t="shared" si="3"/>
        <v>Acima de 120 dias</v>
      </c>
    </row>
    <row r="73" spans="1:22" x14ac:dyDescent="0.25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1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2">
        <v>6436.44</v>
      </c>
      <c r="U73" s="81" t="str">
        <f t="shared" si="2"/>
        <v>122019</v>
      </c>
      <c r="V73" s="80" t="str">
        <f t="shared" si="3"/>
        <v>Acima de 120 dias</v>
      </c>
    </row>
    <row r="74" spans="1:22" x14ac:dyDescent="0.25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1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2">
        <v>5983.2</v>
      </c>
      <c r="U74" s="81" t="str">
        <f t="shared" si="2"/>
        <v>122019</v>
      </c>
      <c r="V74" s="80" t="str">
        <f t="shared" si="3"/>
        <v>Acima de 120 dias</v>
      </c>
    </row>
    <row r="75" spans="1:22" x14ac:dyDescent="0.25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1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2">
        <v>11360.630000000001</v>
      </c>
      <c r="U75" s="81" t="str">
        <f t="shared" si="2"/>
        <v>12020</v>
      </c>
      <c r="V75" s="80" t="str">
        <f t="shared" si="3"/>
        <v>61 a 90 dias</v>
      </c>
    </row>
    <row r="76" spans="1:22" x14ac:dyDescent="0.25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1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2">
        <v>18542.759999999998</v>
      </c>
      <c r="U76" s="81" t="str">
        <f t="shared" si="2"/>
        <v>112019</v>
      </c>
      <c r="V76" s="80" t="str">
        <f t="shared" si="3"/>
        <v>Acima de 120 dias</v>
      </c>
    </row>
    <row r="77" spans="1:22" x14ac:dyDescent="0.25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1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2">
        <v>11496.71</v>
      </c>
      <c r="U77" s="81" t="str">
        <f t="shared" si="2"/>
        <v>112019</v>
      </c>
      <c r="V77" s="80" t="str">
        <f t="shared" si="3"/>
        <v>1 a 30 dias</v>
      </c>
    </row>
    <row r="78" spans="1:22" x14ac:dyDescent="0.25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1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2">
        <v>6671.16</v>
      </c>
      <c r="U78" s="81" t="str">
        <f t="shared" si="2"/>
        <v>122019</v>
      </c>
      <c r="V78" s="80" t="str">
        <f t="shared" si="3"/>
        <v>1 a 30 dias</v>
      </c>
    </row>
    <row r="79" spans="1:22" x14ac:dyDescent="0.25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1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2">
        <v>8700.68</v>
      </c>
      <c r="U79" s="81" t="str">
        <f t="shared" si="2"/>
        <v>122019</v>
      </c>
      <c r="V79" s="80" t="str">
        <f t="shared" si="3"/>
        <v>Acima de 120 dias</v>
      </c>
    </row>
    <row r="80" spans="1:22" x14ac:dyDescent="0.25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1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2">
        <v>14195.970000000001</v>
      </c>
      <c r="U80" s="81" t="str">
        <f t="shared" si="2"/>
        <v>12020</v>
      </c>
      <c r="V80" s="80" t="str">
        <f t="shared" si="3"/>
        <v>Acima de 120 dias</v>
      </c>
    </row>
    <row r="81" spans="1:22" x14ac:dyDescent="0.25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1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2">
        <v>7442.61</v>
      </c>
      <c r="U81" s="81" t="str">
        <f t="shared" si="2"/>
        <v>22020</v>
      </c>
      <c r="V81" s="80" t="str">
        <f t="shared" si="3"/>
        <v>Acima de 120 dias</v>
      </c>
    </row>
    <row r="82" spans="1:22" x14ac:dyDescent="0.25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1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2">
        <v>10875.970000000001</v>
      </c>
      <c r="U82" s="81" t="str">
        <f t="shared" si="2"/>
        <v>12020</v>
      </c>
      <c r="V82" s="80" t="str">
        <f t="shared" si="3"/>
        <v>1 a 30 dias</v>
      </c>
    </row>
    <row r="83" spans="1:22" x14ac:dyDescent="0.25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1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2">
        <v>14362.8</v>
      </c>
      <c r="U83" s="81" t="str">
        <f t="shared" si="2"/>
        <v>122019</v>
      </c>
      <c r="V83" s="80" t="str">
        <f t="shared" si="3"/>
        <v>Acima de 120 dias</v>
      </c>
    </row>
    <row r="84" spans="1:22" x14ac:dyDescent="0.25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1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2">
        <v>4022.83</v>
      </c>
      <c r="U84" s="81" t="str">
        <f t="shared" si="2"/>
        <v>22020</v>
      </c>
      <c r="V84" s="80" t="str">
        <f t="shared" si="3"/>
        <v>Acima de 120 dias</v>
      </c>
    </row>
    <row r="85" spans="1:22" x14ac:dyDescent="0.25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1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2">
        <v>14847.369999999999</v>
      </c>
      <c r="U85" s="81" t="str">
        <f t="shared" si="2"/>
        <v>12020</v>
      </c>
      <c r="V85" s="80" t="str">
        <f t="shared" si="3"/>
        <v>Acima de 120 dias</v>
      </c>
    </row>
    <row r="86" spans="1:22" x14ac:dyDescent="0.25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1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2">
        <v>5514.15</v>
      </c>
      <c r="U86" s="81" t="str">
        <f t="shared" si="2"/>
        <v>12020</v>
      </c>
      <c r="V86" s="80" t="str">
        <f t="shared" si="3"/>
        <v>61 a 90 dias</v>
      </c>
    </row>
    <row r="87" spans="1:22" x14ac:dyDescent="0.25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1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2">
        <v>898.2</v>
      </c>
      <c r="U87" s="81" t="str">
        <f t="shared" si="2"/>
        <v>22020</v>
      </c>
      <c r="V87" s="80" t="str">
        <f t="shared" si="3"/>
        <v>Acima de 120 dias</v>
      </c>
    </row>
    <row r="88" spans="1:22" x14ac:dyDescent="0.25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1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2">
        <v>17094.78</v>
      </c>
      <c r="U88" s="81" t="str">
        <f t="shared" si="2"/>
        <v>12020</v>
      </c>
      <c r="V88" s="80" t="str">
        <f t="shared" si="3"/>
        <v>Acima de 120 dias</v>
      </c>
    </row>
    <row r="89" spans="1:22" x14ac:dyDescent="0.25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1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2">
        <v>4490.72</v>
      </c>
      <c r="U89" s="81" t="str">
        <f t="shared" si="2"/>
        <v>22020</v>
      </c>
      <c r="V89" s="80" t="str">
        <f t="shared" si="3"/>
        <v>Acima de 120 dias</v>
      </c>
    </row>
    <row r="90" spans="1:22" x14ac:dyDescent="0.25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1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2">
        <v>7998.51</v>
      </c>
      <c r="U90" s="81" t="str">
        <f t="shared" si="2"/>
        <v>12020</v>
      </c>
      <c r="V90" s="80" t="str">
        <f t="shared" si="3"/>
        <v>1 a 30 dias</v>
      </c>
    </row>
    <row r="91" spans="1:22" x14ac:dyDescent="0.25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1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2">
        <v>7598.06</v>
      </c>
      <c r="U91" s="81" t="str">
        <f t="shared" si="2"/>
        <v>12020</v>
      </c>
      <c r="V91" s="80" t="str">
        <f t="shared" si="3"/>
        <v>1 a 30 dias</v>
      </c>
    </row>
    <row r="92" spans="1:22" x14ac:dyDescent="0.25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1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2">
        <v>8907.99</v>
      </c>
      <c r="U92" s="81" t="str">
        <f t="shared" si="2"/>
        <v>122019</v>
      </c>
      <c r="V92" s="80" t="str">
        <f t="shared" si="3"/>
        <v>Acima de 120 dias</v>
      </c>
    </row>
    <row r="93" spans="1:22" x14ac:dyDescent="0.25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1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2">
        <v>3885.24</v>
      </c>
      <c r="U93" s="81" t="str">
        <f t="shared" si="2"/>
        <v>12020</v>
      </c>
      <c r="V93" s="80" t="str">
        <f t="shared" si="3"/>
        <v>Acima de 120 dias</v>
      </c>
    </row>
    <row r="94" spans="1:22" x14ac:dyDescent="0.25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1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2">
        <v>15115.16</v>
      </c>
      <c r="U94" s="81" t="str">
        <f t="shared" si="2"/>
        <v>122019</v>
      </c>
      <c r="V94" s="80" t="str">
        <f t="shared" si="3"/>
        <v>Acima de 120 dias</v>
      </c>
    </row>
    <row r="95" spans="1:22" x14ac:dyDescent="0.25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1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2">
        <v>23172.219999999998</v>
      </c>
      <c r="U95" s="81" t="str">
        <f t="shared" si="2"/>
        <v>12020</v>
      </c>
      <c r="V95" s="80" t="str">
        <f t="shared" si="3"/>
        <v>1 a 30 dias</v>
      </c>
    </row>
    <row r="96" spans="1:22" x14ac:dyDescent="0.25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1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2">
        <v>12465.53</v>
      </c>
      <c r="U96" s="81" t="str">
        <f t="shared" si="2"/>
        <v>22020</v>
      </c>
      <c r="V96" s="80" t="str">
        <f t="shared" si="3"/>
        <v>1 a 30 dias</v>
      </c>
    </row>
    <row r="97" spans="1:22" x14ac:dyDescent="0.25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1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2">
        <v>4566.12</v>
      </c>
      <c r="U97" s="81" t="str">
        <f t="shared" si="2"/>
        <v>12020</v>
      </c>
      <c r="V97" s="80" t="str">
        <f t="shared" si="3"/>
        <v>1 a 30 dias</v>
      </c>
    </row>
    <row r="98" spans="1:22" x14ac:dyDescent="0.25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1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2">
        <v>6879.8899999999994</v>
      </c>
      <c r="U98" s="81" t="str">
        <f t="shared" si="2"/>
        <v>42020</v>
      </c>
      <c r="V98" s="80" t="str">
        <f t="shared" si="3"/>
        <v>Acima de 120 dias</v>
      </c>
    </row>
    <row r="99" spans="1:22" x14ac:dyDescent="0.25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1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2">
        <v>10836.79</v>
      </c>
      <c r="U99" s="81" t="str">
        <f t="shared" si="2"/>
        <v>12020</v>
      </c>
      <c r="V99" s="80" t="str">
        <f t="shared" si="3"/>
        <v>Acima de 120 dias</v>
      </c>
    </row>
    <row r="100" spans="1:22" x14ac:dyDescent="0.25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1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2">
        <v>2042.79</v>
      </c>
      <c r="U100" s="81" t="str">
        <f t="shared" si="2"/>
        <v>22020</v>
      </c>
      <c r="V100" s="80" t="str">
        <f t="shared" si="3"/>
        <v>1 a 30 dias</v>
      </c>
    </row>
    <row r="101" spans="1:22" x14ac:dyDescent="0.25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1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2">
        <v>4334.75</v>
      </c>
      <c r="U101" s="81" t="str">
        <f t="shared" si="2"/>
        <v>22020</v>
      </c>
      <c r="V101" s="80" t="str">
        <f t="shared" si="3"/>
        <v>61 a 90 dias</v>
      </c>
    </row>
    <row r="102" spans="1:22" x14ac:dyDescent="0.25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1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2">
        <v>23435.649999999998</v>
      </c>
      <c r="U102" s="81" t="str">
        <f t="shared" si="2"/>
        <v>12020</v>
      </c>
      <c r="V102" s="80" t="str">
        <f t="shared" si="3"/>
        <v>Acima de 120 dias</v>
      </c>
    </row>
    <row r="103" spans="1:22" x14ac:dyDescent="0.25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1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2">
        <v>10361.620000000001</v>
      </c>
      <c r="U103" s="81" t="str">
        <f t="shared" si="2"/>
        <v>122019</v>
      </c>
      <c r="V103" s="80" t="str">
        <f t="shared" si="3"/>
        <v>Acima de 120 dias</v>
      </c>
    </row>
    <row r="104" spans="1:22" x14ac:dyDescent="0.25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1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2">
        <v>5349.79</v>
      </c>
      <c r="U104" s="81" t="str">
        <f t="shared" si="2"/>
        <v>112019</v>
      </c>
      <c r="V104" s="80" t="str">
        <f t="shared" si="3"/>
        <v>Acima de 120 dias</v>
      </c>
    </row>
    <row r="105" spans="1:22" x14ac:dyDescent="0.25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1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2">
        <v>11753.11</v>
      </c>
      <c r="U105" s="81" t="str">
        <f t="shared" si="2"/>
        <v>122019</v>
      </c>
      <c r="V105" s="80" t="str">
        <f t="shared" si="3"/>
        <v>Acima de 120 dias</v>
      </c>
    </row>
    <row r="106" spans="1:22" x14ac:dyDescent="0.25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1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2">
        <v>9921.77</v>
      </c>
      <c r="U106" s="81" t="str">
        <f t="shared" si="2"/>
        <v>112019</v>
      </c>
      <c r="V106" s="80" t="str">
        <f t="shared" si="3"/>
        <v>Acima de 120 dias</v>
      </c>
    </row>
    <row r="107" spans="1:22" x14ac:dyDescent="0.25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1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2">
        <v>8318.57</v>
      </c>
      <c r="U107" s="81" t="str">
        <f t="shared" si="2"/>
        <v>22020</v>
      </c>
      <c r="V107" s="80" t="str">
        <f t="shared" si="3"/>
        <v>Acima de 120 dias</v>
      </c>
    </row>
    <row r="108" spans="1:22" x14ac:dyDescent="0.25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1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2">
        <v>15331.93</v>
      </c>
      <c r="U108" s="81" t="str">
        <f t="shared" si="2"/>
        <v>12020</v>
      </c>
      <c r="V108" s="80" t="str">
        <f t="shared" si="3"/>
        <v>Acima de 120 dias</v>
      </c>
    </row>
    <row r="109" spans="1:22" x14ac:dyDescent="0.25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1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2">
        <v>4844.75</v>
      </c>
      <c r="U109" s="81" t="str">
        <f t="shared" si="2"/>
        <v>22020</v>
      </c>
      <c r="V109" s="80" t="str">
        <f t="shared" si="3"/>
        <v>Acima de 120 dias</v>
      </c>
    </row>
    <row r="110" spans="1:22" x14ac:dyDescent="0.25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1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2">
        <v>2441.27</v>
      </c>
      <c r="U110" s="81" t="str">
        <f t="shared" si="2"/>
        <v>22020</v>
      </c>
      <c r="V110" s="80" t="str">
        <f t="shared" si="3"/>
        <v>1 a 30 dias</v>
      </c>
    </row>
    <row r="111" spans="1:22" x14ac:dyDescent="0.25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1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2">
        <v>4647.87</v>
      </c>
      <c r="U111" s="81" t="str">
        <f t="shared" si="2"/>
        <v>122019</v>
      </c>
      <c r="V111" s="80" t="str">
        <f t="shared" si="3"/>
        <v>Acima de 120 dias</v>
      </c>
    </row>
    <row r="112" spans="1:22" x14ac:dyDescent="0.25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1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2">
        <v>4416.0200000000004</v>
      </c>
      <c r="U112" s="81" t="str">
        <f t="shared" si="2"/>
        <v>122019</v>
      </c>
      <c r="V112" s="80" t="str">
        <f t="shared" si="3"/>
        <v>Acima de 120 dias</v>
      </c>
    </row>
    <row r="113" spans="1:22" x14ac:dyDescent="0.25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1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2">
        <v>11526.52</v>
      </c>
      <c r="U113" s="81" t="str">
        <f t="shared" si="2"/>
        <v>122019</v>
      </c>
      <c r="V113" s="80" t="str">
        <f t="shared" si="3"/>
        <v>Acima de 120 dias</v>
      </c>
    </row>
    <row r="114" spans="1:22" x14ac:dyDescent="0.25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1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2">
        <v>11611.849999999999</v>
      </c>
      <c r="U114" s="81" t="str">
        <f t="shared" si="2"/>
        <v>12020</v>
      </c>
      <c r="V114" s="80" t="str">
        <f t="shared" si="3"/>
        <v>Acima de 120 dias</v>
      </c>
    </row>
    <row r="115" spans="1:22" x14ac:dyDescent="0.25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1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2">
        <v>10233.369999999999</v>
      </c>
      <c r="U115" s="81" t="str">
        <f t="shared" si="2"/>
        <v>32020</v>
      </c>
      <c r="V115" s="80" t="str">
        <f t="shared" si="3"/>
        <v>Acima de 120 dias</v>
      </c>
    </row>
    <row r="116" spans="1:22" x14ac:dyDescent="0.25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1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2">
        <v>4181.4699999999993</v>
      </c>
      <c r="U116" s="81" t="str">
        <f t="shared" si="2"/>
        <v>32020</v>
      </c>
      <c r="V116" s="80" t="str">
        <f t="shared" si="3"/>
        <v>Acima de 120 dias</v>
      </c>
    </row>
    <row r="117" spans="1:22" x14ac:dyDescent="0.25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1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2">
        <v>25292.09</v>
      </c>
      <c r="U117" s="81" t="str">
        <f t="shared" si="2"/>
        <v>32020</v>
      </c>
      <c r="V117" s="80" t="str">
        <f t="shared" si="3"/>
        <v>Acima de 120 dias</v>
      </c>
    </row>
    <row r="118" spans="1:22" x14ac:dyDescent="0.25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1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2">
        <v>4314.1900000000005</v>
      </c>
      <c r="U118" s="81" t="str">
        <f t="shared" si="2"/>
        <v>122019</v>
      </c>
      <c r="V118" s="80" t="str">
        <f t="shared" si="3"/>
        <v>Acima de 120 dias</v>
      </c>
    </row>
    <row r="119" spans="1:22" x14ac:dyDescent="0.25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1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2">
        <v>9829.76</v>
      </c>
      <c r="U119" s="81" t="str">
        <f t="shared" si="2"/>
        <v>122019</v>
      </c>
      <c r="V119" s="80" t="str">
        <f t="shared" si="3"/>
        <v>Acima de 120 dias</v>
      </c>
    </row>
    <row r="120" spans="1:22" x14ac:dyDescent="0.25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1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2">
        <v>10306.24</v>
      </c>
      <c r="U120" s="81" t="str">
        <f t="shared" si="2"/>
        <v>122019</v>
      </c>
      <c r="V120" s="80" t="str">
        <f t="shared" si="3"/>
        <v>Acima de 120 dias</v>
      </c>
    </row>
    <row r="121" spans="1:22" x14ac:dyDescent="0.25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1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2">
        <v>7413.6</v>
      </c>
      <c r="U121" s="81" t="str">
        <f t="shared" si="2"/>
        <v>122019</v>
      </c>
      <c r="V121" s="80" t="str">
        <f t="shared" si="3"/>
        <v>Acima de 120 dias</v>
      </c>
    </row>
    <row r="122" spans="1:22" x14ac:dyDescent="0.25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1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2">
        <v>4937.8600000000006</v>
      </c>
      <c r="U122" s="81" t="str">
        <f t="shared" si="2"/>
        <v>12020</v>
      </c>
      <c r="V122" s="80" t="str">
        <f t="shared" si="3"/>
        <v>Acima de 120 dias</v>
      </c>
    </row>
    <row r="123" spans="1:22" x14ac:dyDescent="0.25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1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2">
        <v>25078.03</v>
      </c>
      <c r="U123" s="81" t="str">
        <f t="shared" si="2"/>
        <v>112019</v>
      </c>
      <c r="V123" s="80" t="str">
        <f t="shared" si="3"/>
        <v>Acima de 120 dias</v>
      </c>
    </row>
    <row r="124" spans="1:22" x14ac:dyDescent="0.25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1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2">
        <v>11021.41</v>
      </c>
      <c r="U124" s="81" t="str">
        <f t="shared" si="2"/>
        <v>12020</v>
      </c>
      <c r="V124" s="80" t="str">
        <f t="shared" si="3"/>
        <v>Acima de 120 dias</v>
      </c>
    </row>
    <row r="125" spans="1:22" x14ac:dyDescent="0.25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1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2">
        <v>4104.4799999999996</v>
      </c>
      <c r="U125" s="81" t="str">
        <f t="shared" si="2"/>
        <v>12020</v>
      </c>
      <c r="V125" s="80" t="str">
        <f t="shared" si="3"/>
        <v>61 a 90 dias</v>
      </c>
    </row>
    <row r="126" spans="1:22" x14ac:dyDescent="0.25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1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2">
        <v>4326.4799999999996</v>
      </c>
      <c r="U126" s="81" t="str">
        <f t="shared" si="2"/>
        <v>12020</v>
      </c>
      <c r="V126" s="80" t="str">
        <f t="shared" si="3"/>
        <v>Acima de 120 dias</v>
      </c>
    </row>
    <row r="127" spans="1:22" x14ac:dyDescent="0.25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1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2">
        <v>9639.06</v>
      </c>
      <c r="U127" s="81" t="str">
        <f t="shared" si="2"/>
        <v>42020</v>
      </c>
      <c r="V127" s="80" t="str">
        <f t="shared" si="3"/>
        <v>Acima de 120 dias</v>
      </c>
    </row>
    <row r="128" spans="1:22" x14ac:dyDescent="0.25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1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2">
        <v>7464.14</v>
      </c>
      <c r="U128" s="81" t="str">
        <f t="shared" si="2"/>
        <v>12020</v>
      </c>
      <c r="V128" s="80" t="str">
        <f t="shared" si="3"/>
        <v>Acima de 120 dias</v>
      </c>
    </row>
    <row r="129" spans="1:22" x14ac:dyDescent="0.25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1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2">
        <v>7198.48</v>
      </c>
      <c r="U129" s="81" t="str">
        <f t="shared" si="2"/>
        <v>32020</v>
      </c>
      <c r="V129" s="80" t="str">
        <f t="shared" si="3"/>
        <v>1 a 30 dias</v>
      </c>
    </row>
    <row r="130" spans="1:22" x14ac:dyDescent="0.25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1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2">
        <v>6936.88</v>
      </c>
      <c r="U130" s="81" t="str">
        <f t="shared" ref="U130:U193" si="4">MONTH(D130)&amp;YEAR(D130)</f>
        <v>122019</v>
      </c>
      <c r="V130" s="80" t="str">
        <f t="shared" si="3"/>
        <v>Acima de 120 dias</v>
      </c>
    </row>
    <row r="131" spans="1:22" x14ac:dyDescent="0.25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1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2">
        <v>4920.3099999999995</v>
      </c>
      <c r="U131" s="81" t="str">
        <f t="shared" si="4"/>
        <v>122019</v>
      </c>
      <c r="V131" s="80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25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1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2">
        <v>10392.35</v>
      </c>
      <c r="U132" s="81" t="str">
        <f t="shared" si="4"/>
        <v>12020</v>
      </c>
      <c r="V132" s="80" t="str">
        <f t="shared" si="5"/>
        <v>Acima de 120 dias</v>
      </c>
    </row>
    <row r="133" spans="1:22" x14ac:dyDescent="0.25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1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2">
        <v>12262.46</v>
      </c>
      <c r="U133" s="81" t="str">
        <f t="shared" si="4"/>
        <v>22020</v>
      </c>
      <c r="V133" s="80" t="str">
        <f t="shared" si="5"/>
        <v>1 a 30 dias</v>
      </c>
    </row>
    <row r="134" spans="1:22" x14ac:dyDescent="0.25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1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2">
        <v>3579.69</v>
      </c>
      <c r="U134" s="81" t="str">
        <f t="shared" si="4"/>
        <v>22020</v>
      </c>
      <c r="V134" s="80" t="str">
        <f t="shared" si="5"/>
        <v>1 a 30 dias</v>
      </c>
    </row>
    <row r="135" spans="1:22" x14ac:dyDescent="0.25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1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2">
        <v>3570.56</v>
      </c>
      <c r="U135" s="81" t="str">
        <f t="shared" si="4"/>
        <v>112019</v>
      </c>
      <c r="V135" s="80" t="str">
        <f t="shared" si="5"/>
        <v>Acima de 120 dias</v>
      </c>
    </row>
    <row r="136" spans="1:22" x14ac:dyDescent="0.25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1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2">
        <v>4942.6000000000004</v>
      </c>
      <c r="U136" s="81" t="str">
        <f t="shared" si="4"/>
        <v>122019</v>
      </c>
      <c r="V136" s="80" t="str">
        <f t="shared" si="5"/>
        <v>Acima de 120 dias</v>
      </c>
    </row>
    <row r="137" spans="1:22" x14ac:dyDescent="0.25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1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2">
        <v>6991.8399999999992</v>
      </c>
      <c r="U137" s="81" t="str">
        <f t="shared" si="4"/>
        <v>22020</v>
      </c>
      <c r="V137" s="80" t="str">
        <f t="shared" si="5"/>
        <v>Acima de 120 dias</v>
      </c>
    </row>
    <row r="138" spans="1:22" x14ac:dyDescent="0.25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1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2">
        <v>5380.6900000000005</v>
      </c>
      <c r="U138" s="81" t="str">
        <f t="shared" si="4"/>
        <v>22020</v>
      </c>
      <c r="V138" s="80" t="str">
        <f t="shared" si="5"/>
        <v>Acima de 120 dias</v>
      </c>
    </row>
    <row r="139" spans="1:22" x14ac:dyDescent="0.25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1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2">
        <v>8677.36</v>
      </c>
      <c r="U139" s="81" t="str">
        <f t="shared" si="4"/>
        <v>122019</v>
      </c>
      <c r="V139" s="80" t="str">
        <f t="shared" si="5"/>
        <v>Acima de 120 dias</v>
      </c>
    </row>
    <row r="140" spans="1:22" x14ac:dyDescent="0.25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1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2">
        <v>13681.89</v>
      </c>
      <c r="U140" s="81" t="str">
        <f t="shared" si="4"/>
        <v>122019</v>
      </c>
      <c r="V140" s="80" t="str">
        <f t="shared" si="5"/>
        <v>Acima de 120 dias</v>
      </c>
    </row>
    <row r="141" spans="1:22" x14ac:dyDescent="0.25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1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2">
        <v>11710.61</v>
      </c>
      <c r="U141" s="81" t="str">
        <f t="shared" si="4"/>
        <v>122019</v>
      </c>
      <c r="V141" s="80" t="str">
        <f t="shared" si="5"/>
        <v>Acima de 120 dias</v>
      </c>
    </row>
    <row r="142" spans="1:22" x14ac:dyDescent="0.25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1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2">
        <v>7690.33</v>
      </c>
      <c r="U142" s="81" t="str">
        <f t="shared" si="4"/>
        <v>12020</v>
      </c>
      <c r="V142" s="80" t="str">
        <f t="shared" si="5"/>
        <v>Acima de 120 dias</v>
      </c>
    </row>
    <row r="143" spans="1:22" x14ac:dyDescent="0.25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1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2">
        <v>8359.4600000000009</v>
      </c>
      <c r="U143" s="81" t="str">
        <f t="shared" si="4"/>
        <v>122019</v>
      </c>
      <c r="V143" s="80" t="str">
        <f t="shared" si="5"/>
        <v>Acima de 120 dias</v>
      </c>
    </row>
    <row r="144" spans="1:22" x14ac:dyDescent="0.25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1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2">
        <v>7541.94</v>
      </c>
      <c r="U144" s="81" t="str">
        <f t="shared" si="4"/>
        <v>32020</v>
      </c>
      <c r="V144" s="80" t="str">
        <f t="shared" si="5"/>
        <v>Acima de 120 dias</v>
      </c>
    </row>
    <row r="145" spans="1:22" x14ac:dyDescent="0.25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1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2">
        <v>5073.9799999999996</v>
      </c>
      <c r="U145" s="81" t="str">
        <f t="shared" si="4"/>
        <v>12020</v>
      </c>
      <c r="V145" s="80" t="str">
        <f t="shared" si="5"/>
        <v>Acima de 120 dias</v>
      </c>
    </row>
    <row r="146" spans="1:22" x14ac:dyDescent="0.25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1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2">
        <v>9516.619999999999</v>
      </c>
      <c r="U146" s="81" t="str">
        <f t="shared" si="4"/>
        <v>22020</v>
      </c>
      <c r="V146" s="80" t="str">
        <f t="shared" si="5"/>
        <v>Acima de 120 dias</v>
      </c>
    </row>
    <row r="147" spans="1:22" x14ac:dyDescent="0.25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1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2">
        <v>5580.1900000000005</v>
      </c>
      <c r="U147" s="81" t="str">
        <f t="shared" si="4"/>
        <v>22020</v>
      </c>
      <c r="V147" s="80" t="str">
        <f t="shared" si="5"/>
        <v>Acima de 120 dias</v>
      </c>
    </row>
    <row r="148" spans="1:22" x14ac:dyDescent="0.25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1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2">
        <v>13956.31</v>
      </c>
      <c r="U148" s="81" t="str">
        <f t="shared" si="4"/>
        <v>122019</v>
      </c>
      <c r="V148" s="80" t="str">
        <f t="shared" si="5"/>
        <v>Acima de 120 dias</v>
      </c>
    </row>
    <row r="149" spans="1:22" x14ac:dyDescent="0.25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1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2">
        <v>5765.62</v>
      </c>
      <c r="U149" s="81" t="str">
        <f t="shared" si="4"/>
        <v>22020</v>
      </c>
      <c r="V149" s="80" t="str">
        <f t="shared" si="5"/>
        <v>1 a 30 dias</v>
      </c>
    </row>
    <row r="150" spans="1:22" x14ac:dyDescent="0.25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1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2">
        <v>9309.81</v>
      </c>
      <c r="U150" s="81" t="str">
        <f t="shared" si="4"/>
        <v>32020</v>
      </c>
      <c r="V150" s="80" t="str">
        <f t="shared" si="5"/>
        <v>Acima de 120 dias</v>
      </c>
    </row>
    <row r="151" spans="1:22" x14ac:dyDescent="0.25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1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2">
        <v>6033.95</v>
      </c>
      <c r="U151" s="81" t="str">
        <f t="shared" si="4"/>
        <v>122019</v>
      </c>
      <c r="V151" s="80" t="str">
        <f t="shared" si="5"/>
        <v>Acima de 120 dias</v>
      </c>
    </row>
    <row r="152" spans="1:22" x14ac:dyDescent="0.25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1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2">
        <v>9837.9</v>
      </c>
      <c r="U152" s="81" t="str">
        <f t="shared" si="4"/>
        <v>12020</v>
      </c>
      <c r="V152" s="80" t="str">
        <f t="shared" si="5"/>
        <v>Acima de 120 dias</v>
      </c>
    </row>
    <row r="153" spans="1:22" x14ac:dyDescent="0.25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1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2">
        <v>12720.15</v>
      </c>
      <c r="U153" s="81" t="str">
        <f t="shared" si="4"/>
        <v>22020</v>
      </c>
      <c r="V153" s="80" t="str">
        <f t="shared" si="5"/>
        <v>Acima de 120 dias</v>
      </c>
    </row>
    <row r="154" spans="1:22" x14ac:dyDescent="0.25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1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2">
        <v>4846.83</v>
      </c>
      <c r="U154" s="81" t="str">
        <f t="shared" si="4"/>
        <v>112019</v>
      </c>
      <c r="V154" s="80" t="str">
        <f t="shared" si="5"/>
        <v>Acima de 120 dias</v>
      </c>
    </row>
    <row r="155" spans="1:22" x14ac:dyDescent="0.25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1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2">
        <v>4576.37</v>
      </c>
      <c r="U155" s="81" t="str">
        <f t="shared" si="4"/>
        <v>112019</v>
      </c>
      <c r="V155" s="80" t="str">
        <f t="shared" si="5"/>
        <v>Acima de 120 dias</v>
      </c>
    </row>
    <row r="156" spans="1:22" x14ac:dyDescent="0.25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1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2">
        <v>3946.97</v>
      </c>
      <c r="U156" s="81" t="str">
        <f t="shared" si="4"/>
        <v>12020</v>
      </c>
      <c r="V156" s="80" t="str">
        <f t="shared" si="5"/>
        <v>1 a 30 dias</v>
      </c>
    </row>
    <row r="157" spans="1:22" x14ac:dyDescent="0.25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1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2">
        <v>4412.66</v>
      </c>
      <c r="U157" s="81" t="str">
        <f t="shared" si="4"/>
        <v>122019</v>
      </c>
      <c r="V157" s="80" t="str">
        <f t="shared" si="5"/>
        <v>Acima de 120 dias</v>
      </c>
    </row>
    <row r="158" spans="1:22" x14ac:dyDescent="0.25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1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2">
        <v>5415.34</v>
      </c>
      <c r="U158" s="81" t="str">
        <f t="shared" si="4"/>
        <v>12020</v>
      </c>
      <c r="V158" s="80" t="str">
        <f t="shared" si="5"/>
        <v>61 a 90 dias</v>
      </c>
    </row>
    <row r="159" spans="1:22" x14ac:dyDescent="0.25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1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2">
        <v>5563.1</v>
      </c>
      <c r="U159" s="81" t="str">
        <f t="shared" si="4"/>
        <v>12020</v>
      </c>
      <c r="V159" s="80" t="str">
        <f t="shared" si="5"/>
        <v>Acima de 120 dias</v>
      </c>
    </row>
    <row r="160" spans="1:22" x14ac:dyDescent="0.25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1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2">
        <v>12192.84</v>
      </c>
      <c r="U160" s="81" t="str">
        <f t="shared" si="4"/>
        <v>32020</v>
      </c>
      <c r="V160" s="80" t="str">
        <f t="shared" si="5"/>
        <v>Acima de 120 dias</v>
      </c>
    </row>
    <row r="161" spans="1:22" x14ac:dyDescent="0.25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1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2">
        <v>3806.05</v>
      </c>
      <c r="U161" s="81" t="str">
        <f t="shared" si="4"/>
        <v>12020</v>
      </c>
      <c r="V161" s="80" t="str">
        <f t="shared" si="5"/>
        <v>Acima de 120 dias</v>
      </c>
    </row>
    <row r="162" spans="1:22" x14ac:dyDescent="0.25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1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2">
        <v>9469.08</v>
      </c>
      <c r="U162" s="81" t="str">
        <f t="shared" si="4"/>
        <v>32020</v>
      </c>
      <c r="V162" s="80" t="str">
        <f t="shared" si="5"/>
        <v>Acima de 120 dias</v>
      </c>
    </row>
    <row r="163" spans="1:22" x14ac:dyDescent="0.25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1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2">
        <v>11281.199999999999</v>
      </c>
      <c r="U163" s="81" t="str">
        <f t="shared" si="4"/>
        <v>112019</v>
      </c>
      <c r="V163" s="80" t="str">
        <f t="shared" si="5"/>
        <v>Acima de 120 dias</v>
      </c>
    </row>
    <row r="164" spans="1:22" x14ac:dyDescent="0.25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1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2">
        <v>9041.42</v>
      </c>
      <c r="U164" s="81" t="str">
        <f t="shared" si="4"/>
        <v>122019</v>
      </c>
      <c r="V164" s="80" t="str">
        <f t="shared" si="5"/>
        <v>Acima de 120 dias</v>
      </c>
    </row>
    <row r="165" spans="1:22" x14ac:dyDescent="0.25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1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2">
        <v>3284.95</v>
      </c>
      <c r="U165" s="81" t="str">
        <f t="shared" si="4"/>
        <v>122019</v>
      </c>
      <c r="V165" s="80" t="str">
        <f t="shared" si="5"/>
        <v>1 a 30 dias</v>
      </c>
    </row>
    <row r="166" spans="1:22" x14ac:dyDescent="0.25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1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2">
        <v>11967.900000000001</v>
      </c>
      <c r="U166" s="81" t="str">
        <f t="shared" si="4"/>
        <v>122019</v>
      </c>
      <c r="V166" s="80" t="str">
        <f t="shared" si="5"/>
        <v>Acima de 120 dias</v>
      </c>
    </row>
    <row r="167" spans="1:22" x14ac:dyDescent="0.25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1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2">
        <v>3889.48</v>
      </c>
      <c r="U167" s="81" t="str">
        <f t="shared" si="4"/>
        <v>22020</v>
      </c>
      <c r="V167" s="80" t="str">
        <f t="shared" si="5"/>
        <v>61 a 90 dias</v>
      </c>
    </row>
    <row r="168" spans="1:22" x14ac:dyDescent="0.25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1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2">
        <v>7739.25</v>
      </c>
      <c r="U168" s="81" t="str">
        <f t="shared" si="4"/>
        <v>112019</v>
      </c>
      <c r="V168" s="80" t="str">
        <f t="shared" si="5"/>
        <v>Acima de 120 dias</v>
      </c>
    </row>
    <row r="169" spans="1:22" x14ac:dyDescent="0.25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1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2">
        <v>14297.71</v>
      </c>
      <c r="U169" s="81" t="str">
        <f t="shared" si="4"/>
        <v>12020</v>
      </c>
      <c r="V169" s="80" t="str">
        <f t="shared" si="5"/>
        <v>Acima de 120 dias</v>
      </c>
    </row>
    <row r="170" spans="1:22" x14ac:dyDescent="0.25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1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2">
        <v>6479.18</v>
      </c>
      <c r="U170" s="81" t="str">
        <f t="shared" si="4"/>
        <v>122019</v>
      </c>
      <c r="V170" s="80" t="str">
        <f t="shared" si="5"/>
        <v>Acima de 120 dias</v>
      </c>
    </row>
    <row r="171" spans="1:22" x14ac:dyDescent="0.25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1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2">
        <v>20488.870000000003</v>
      </c>
      <c r="U171" s="81" t="str">
        <f t="shared" si="4"/>
        <v>122019</v>
      </c>
      <c r="V171" s="80" t="str">
        <f t="shared" si="5"/>
        <v>Acima de 120 dias</v>
      </c>
    </row>
    <row r="172" spans="1:22" x14ac:dyDescent="0.25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1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2">
        <v>6868.68</v>
      </c>
      <c r="U172" s="81" t="str">
        <f t="shared" si="4"/>
        <v>12020</v>
      </c>
      <c r="V172" s="80" t="str">
        <f t="shared" si="5"/>
        <v>Acima de 120 dias</v>
      </c>
    </row>
    <row r="173" spans="1:22" x14ac:dyDescent="0.25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1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2">
        <v>3194.86</v>
      </c>
      <c r="U173" s="81" t="str">
        <f t="shared" si="4"/>
        <v>22020</v>
      </c>
      <c r="V173" s="80" t="str">
        <f t="shared" si="5"/>
        <v>1 a 30 dias</v>
      </c>
    </row>
    <row r="174" spans="1:22" x14ac:dyDescent="0.25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1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2">
        <v>5530.04</v>
      </c>
      <c r="U174" s="81" t="str">
        <f t="shared" si="4"/>
        <v>112019</v>
      </c>
      <c r="V174" s="80" t="str">
        <f t="shared" si="5"/>
        <v>Acima de 120 dias</v>
      </c>
    </row>
    <row r="175" spans="1:22" x14ac:dyDescent="0.25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1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2">
        <v>7851.93</v>
      </c>
      <c r="U175" s="81" t="str">
        <f t="shared" si="4"/>
        <v>122019</v>
      </c>
      <c r="V175" s="80" t="str">
        <f t="shared" si="5"/>
        <v>Acima de 120 dias</v>
      </c>
    </row>
    <row r="176" spans="1:22" x14ac:dyDescent="0.25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1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2">
        <v>11765.07</v>
      </c>
      <c r="U176" s="81" t="str">
        <f t="shared" si="4"/>
        <v>122019</v>
      </c>
      <c r="V176" s="80" t="str">
        <f t="shared" si="5"/>
        <v>Acima de 120 dias</v>
      </c>
    </row>
    <row r="177" spans="1:22" x14ac:dyDescent="0.25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1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2">
        <v>4249.3999999999996</v>
      </c>
      <c r="U177" s="81" t="str">
        <f t="shared" si="4"/>
        <v>32020</v>
      </c>
      <c r="V177" s="80" t="str">
        <f t="shared" si="5"/>
        <v>31 a 60 dias</v>
      </c>
    </row>
    <row r="178" spans="1:22" x14ac:dyDescent="0.25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1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2">
        <v>4273.41</v>
      </c>
      <c r="U178" s="81" t="str">
        <f t="shared" si="4"/>
        <v>122019</v>
      </c>
      <c r="V178" s="80" t="str">
        <f t="shared" si="5"/>
        <v>Acima de 120 dias</v>
      </c>
    </row>
    <row r="179" spans="1:22" x14ac:dyDescent="0.25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1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2">
        <v>7064.5</v>
      </c>
      <c r="U179" s="81" t="str">
        <f t="shared" si="4"/>
        <v>122019</v>
      </c>
      <c r="V179" s="80" t="str">
        <f t="shared" si="5"/>
        <v>Acima de 120 dias</v>
      </c>
    </row>
    <row r="180" spans="1:22" x14ac:dyDescent="0.25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1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2">
        <v>5014.71</v>
      </c>
      <c r="U180" s="81" t="str">
        <f t="shared" si="4"/>
        <v>122019</v>
      </c>
      <c r="V180" s="80" t="str">
        <f t="shared" si="5"/>
        <v>Acima de 120 dias</v>
      </c>
    </row>
    <row r="181" spans="1:22" x14ac:dyDescent="0.25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1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2">
        <v>4305.2</v>
      </c>
      <c r="U181" s="81" t="str">
        <f t="shared" si="4"/>
        <v>22020</v>
      </c>
      <c r="V181" s="80" t="str">
        <f t="shared" si="5"/>
        <v>Acima de 120 dias</v>
      </c>
    </row>
    <row r="182" spans="1:22" x14ac:dyDescent="0.25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1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2">
        <v>6196.88</v>
      </c>
      <c r="U182" s="81" t="str">
        <f t="shared" si="4"/>
        <v>112019</v>
      </c>
      <c r="V182" s="80" t="str">
        <f t="shared" si="5"/>
        <v>Acima de 120 dias</v>
      </c>
    </row>
    <row r="183" spans="1:22" x14ac:dyDescent="0.25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1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2">
        <v>5323.71</v>
      </c>
      <c r="U183" s="81" t="str">
        <f t="shared" si="4"/>
        <v>122019</v>
      </c>
      <c r="V183" s="80" t="str">
        <f t="shared" si="5"/>
        <v>Acima de 120 dias</v>
      </c>
    </row>
    <row r="184" spans="1:22" x14ac:dyDescent="0.25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1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2">
        <v>5835.1200000000008</v>
      </c>
      <c r="U184" s="81" t="str">
        <f t="shared" si="4"/>
        <v>22020</v>
      </c>
      <c r="V184" s="80" t="str">
        <f t="shared" si="5"/>
        <v>Acima de 120 dias</v>
      </c>
    </row>
    <row r="185" spans="1:22" x14ac:dyDescent="0.25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1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2">
        <v>8054.46</v>
      </c>
      <c r="U185" s="81" t="str">
        <f t="shared" si="4"/>
        <v>22020</v>
      </c>
      <c r="V185" s="80" t="str">
        <f t="shared" si="5"/>
        <v>Acima de 120 dias</v>
      </c>
    </row>
    <row r="186" spans="1:22" x14ac:dyDescent="0.25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1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2">
        <v>17377.579999999998</v>
      </c>
      <c r="U186" s="81" t="str">
        <f t="shared" si="4"/>
        <v>22020</v>
      </c>
      <c r="V186" s="80" t="str">
        <f t="shared" si="5"/>
        <v>31 a 60 dias</v>
      </c>
    </row>
    <row r="187" spans="1:22" x14ac:dyDescent="0.25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1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2">
        <v>10509.04</v>
      </c>
      <c r="U187" s="81" t="str">
        <f t="shared" si="4"/>
        <v>22020</v>
      </c>
      <c r="V187" s="80" t="str">
        <f t="shared" si="5"/>
        <v>Acima de 120 dias</v>
      </c>
    </row>
    <row r="188" spans="1:22" x14ac:dyDescent="0.25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1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2">
        <v>16247.72</v>
      </c>
      <c r="U188" s="81" t="str">
        <f t="shared" si="4"/>
        <v>32020</v>
      </c>
      <c r="V188" s="80" t="str">
        <f t="shared" si="5"/>
        <v>Acima de 120 dias</v>
      </c>
    </row>
    <row r="189" spans="1:22" x14ac:dyDescent="0.25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1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2">
        <v>6460.1100000000006</v>
      </c>
      <c r="U189" s="81" t="str">
        <f t="shared" si="4"/>
        <v>112019</v>
      </c>
      <c r="V189" s="80" t="str">
        <f t="shared" si="5"/>
        <v>Acima de 120 dias</v>
      </c>
    </row>
    <row r="190" spans="1:22" x14ac:dyDescent="0.25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1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2">
        <v>7104.25</v>
      </c>
      <c r="U190" s="81" t="str">
        <f t="shared" si="4"/>
        <v>112019</v>
      </c>
      <c r="V190" s="80" t="str">
        <f t="shared" si="5"/>
        <v>Acima de 120 dias</v>
      </c>
    </row>
    <row r="191" spans="1:22" x14ac:dyDescent="0.25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1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2">
        <v>4127.34</v>
      </c>
      <c r="U191" s="81" t="str">
        <f t="shared" si="4"/>
        <v>12020</v>
      </c>
      <c r="V191" s="80" t="str">
        <f t="shared" si="5"/>
        <v>Acima de 120 dias</v>
      </c>
    </row>
    <row r="192" spans="1:22" x14ac:dyDescent="0.25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1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2">
        <v>10788.01</v>
      </c>
      <c r="U192" s="81" t="str">
        <f t="shared" si="4"/>
        <v>12020</v>
      </c>
      <c r="V192" s="80" t="str">
        <f t="shared" si="5"/>
        <v>Acima de 120 dias</v>
      </c>
    </row>
    <row r="193" spans="1:22" x14ac:dyDescent="0.25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1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2">
        <v>5306.2</v>
      </c>
      <c r="U193" s="81" t="str">
        <f t="shared" si="4"/>
        <v>12020</v>
      </c>
      <c r="V193" s="80" t="str">
        <f t="shared" si="5"/>
        <v>Acima de 120 dias</v>
      </c>
    </row>
    <row r="194" spans="1:22" x14ac:dyDescent="0.25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1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2">
        <v>8044.81</v>
      </c>
      <c r="U194" s="81" t="str">
        <f t="shared" ref="U194:U257" si="6">MONTH(D194)&amp;YEAR(D194)</f>
        <v>22020</v>
      </c>
      <c r="V194" s="80" t="str">
        <f t="shared" si="5"/>
        <v>Acima de 120 dias</v>
      </c>
    </row>
    <row r="195" spans="1:22" x14ac:dyDescent="0.25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1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2">
        <v>8913.2000000000007</v>
      </c>
      <c r="U195" s="81" t="str">
        <f t="shared" si="6"/>
        <v>12020</v>
      </c>
      <c r="V195" s="80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25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1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2">
        <v>17851.82</v>
      </c>
      <c r="U196" s="81" t="str">
        <f t="shared" si="6"/>
        <v>32020</v>
      </c>
      <c r="V196" s="80" t="str">
        <f t="shared" si="7"/>
        <v>Acima de 120 dias</v>
      </c>
    </row>
    <row r="197" spans="1:22" x14ac:dyDescent="0.25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1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2">
        <v>3182</v>
      </c>
      <c r="U197" s="81" t="str">
        <f t="shared" si="6"/>
        <v>112019</v>
      </c>
      <c r="V197" s="80" t="str">
        <f t="shared" si="7"/>
        <v>Acima de 120 dias</v>
      </c>
    </row>
    <row r="198" spans="1:22" x14ac:dyDescent="0.25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1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2">
        <v>7994</v>
      </c>
      <c r="U198" s="81" t="str">
        <f t="shared" si="6"/>
        <v>122019</v>
      </c>
      <c r="V198" s="80" t="str">
        <f t="shared" si="7"/>
        <v>Acima de 120 dias</v>
      </c>
    </row>
    <row r="199" spans="1:22" x14ac:dyDescent="0.25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1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2">
        <v>11044.970000000001</v>
      </c>
      <c r="U199" s="81" t="str">
        <f t="shared" si="6"/>
        <v>22020</v>
      </c>
      <c r="V199" s="80" t="str">
        <f t="shared" si="7"/>
        <v>Acima de 120 dias</v>
      </c>
    </row>
    <row r="200" spans="1:22" x14ac:dyDescent="0.25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1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2">
        <v>14207.07</v>
      </c>
      <c r="U200" s="81" t="str">
        <f t="shared" si="6"/>
        <v>22020</v>
      </c>
      <c r="V200" s="80" t="str">
        <f t="shared" si="7"/>
        <v>Acima de 120 dias</v>
      </c>
    </row>
    <row r="201" spans="1:22" x14ac:dyDescent="0.25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1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2">
        <v>5741.62</v>
      </c>
      <c r="U201" s="81" t="str">
        <f t="shared" si="6"/>
        <v>122019</v>
      </c>
      <c r="V201" s="80" t="str">
        <f t="shared" si="7"/>
        <v>61 a 90 dias</v>
      </c>
    </row>
    <row r="202" spans="1:22" x14ac:dyDescent="0.25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1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2">
        <v>4758.9799999999996</v>
      </c>
      <c r="U202" s="81" t="str">
        <f t="shared" si="6"/>
        <v>22020</v>
      </c>
      <c r="V202" s="80" t="str">
        <f t="shared" si="7"/>
        <v>Acima de 120 dias</v>
      </c>
    </row>
    <row r="203" spans="1:22" x14ac:dyDescent="0.25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1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2">
        <v>19095.47</v>
      </c>
      <c r="U203" s="81" t="str">
        <f t="shared" si="6"/>
        <v>32020</v>
      </c>
      <c r="V203" s="80" t="str">
        <f t="shared" si="7"/>
        <v>Acima de 120 dias</v>
      </c>
    </row>
    <row r="204" spans="1:22" x14ac:dyDescent="0.25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1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2">
        <v>4975.78</v>
      </c>
      <c r="U204" s="81" t="str">
        <f t="shared" si="6"/>
        <v>22020</v>
      </c>
      <c r="V204" s="80" t="str">
        <f t="shared" si="7"/>
        <v>1 a 30 dias</v>
      </c>
    </row>
    <row r="205" spans="1:22" x14ac:dyDescent="0.25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1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2">
        <v>3937.3500000000004</v>
      </c>
      <c r="U205" s="81" t="str">
        <f t="shared" si="6"/>
        <v>32020</v>
      </c>
      <c r="V205" s="80" t="str">
        <f t="shared" si="7"/>
        <v>Acima de 120 dias</v>
      </c>
    </row>
    <row r="206" spans="1:22" x14ac:dyDescent="0.25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1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2">
        <v>9457.0399999999991</v>
      </c>
      <c r="U206" s="81" t="str">
        <f t="shared" si="6"/>
        <v>22020</v>
      </c>
      <c r="V206" s="80" t="str">
        <f t="shared" si="7"/>
        <v>61 a 90 dias</v>
      </c>
    </row>
    <row r="207" spans="1:22" x14ac:dyDescent="0.25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1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2">
        <v>43439.14</v>
      </c>
      <c r="U207" s="81" t="str">
        <f t="shared" si="6"/>
        <v>12020</v>
      </c>
      <c r="V207" s="80" t="str">
        <f t="shared" si="7"/>
        <v>Acima de 120 dias</v>
      </c>
    </row>
    <row r="208" spans="1:22" x14ac:dyDescent="0.25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1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2">
        <v>8415.26</v>
      </c>
      <c r="U208" s="81" t="str">
        <f t="shared" si="6"/>
        <v>32020</v>
      </c>
      <c r="V208" s="80" t="str">
        <f t="shared" si="7"/>
        <v>Acima de 120 dias</v>
      </c>
    </row>
    <row r="209" spans="1:22" x14ac:dyDescent="0.25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1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1">
        <v>15499.31</v>
      </c>
      <c r="U209" s="81" t="str">
        <f t="shared" si="6"/>
        <v>112019</v>
      </c>
      <c r="V209" s="80" t="str">
        <f t="shared" si="7"/>
        <v>1 a 30 dias</v>
      </c>
    </row>
    <row r="210" spans="1:22" x14ac:dyDescent="0.25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1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2">
        <v>7819.74</v>
      </c>
      <c r="U210" s="81" t="str">
        <f t="shared" si="6"/>
        <v>122019</v>
      </c>
      <c r="V210" s="80" t="str">
        <f t="shared" si="7"/>
        <v>Acima de 120 dias</v>
      </c>
    </row>
    <row r="211" spans="1:22" x14ac:dyDescent="0.25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1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2">
        <v>12516.85</v>
      </c>
      <c r="U211" s="81" t="str">
        <f t="shared" si="6"/>
        <v>122019</v>
      </c>
      <c r="V211" s="80" t="str">
        <f t="shared" si="7"/>
        <v>Acima de 120 dias</v>
      </c>
    </row>
    <row r="212" spans="1:22" x14ac:dyDescent="0.25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1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2">
        <v>8528.75</v>
      </c>
      <c r="U212" s="81" t="str">
        <f t="shared" si="6"/>
        <v>12020</v>
      </c>
      <c r="V212" s="80" t="str">
        <f t="shared" si="7"/>
        <v>Acima de 120 dias</v>
      </c>
    </row>
    <row r="213" spans="1:22" x14ac:dyDescent="0.25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1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2">
        <v>24967.599999999999</v>
      </c>
      <c r="U213" s="81" t="str">
        <f t="shared" si="6"/>
        <v>12020</v>
      </c>
      <c r="V213" s="80" t="str">
        <f t="shared" si="7"/>
        <v>Acima de 120 dias</v>
      </c>
    </row>
    <row r="214" spans="1:22" x14ac:dyDescent="0.25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1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2">
        <v>9787.27</v>
      </c>
      <c r="U214" s="81" t="str">
        <f t="shared" si="6"/>
        <v>12020</v>
      </c>
      <c r="V214" s="80" t="str">
        <f t="shared" si="7"/>
        <v>Acima de 120 dias</v>
      </c>
    </row>
    <row r="215" spans="1:22" x14ac:dyDescent="0.25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1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2">
        <v>13125.7</v>
      </c>
      <c r="U215" s="81" t="str">
        <f t="shared" si="6"/>
        <v>12020</v>
      </c>
      <c r="V215" s="80" t="str">
        <f t="shared" si="7"/>
        <v>Acima de 120 dias</v>
      </c>
    </row>
    <row r="216" spans="1:22" x14ac:dyDescent="0.25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1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2">
        <v>12362.029999999999</v>
      </c>
      <c r="U216" s="81" t="str">
        <f t="shared" si="6"/>
        <v>22020</v>
      </c>
      <c r="V216" s="80" t="str">
        <f t="shared" si="7"/>
        <v>Acima de 120 dias</v>
      </c>
    </row>
    <row r="217" spans="1:22" x14ac:dyDescent="0.25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1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2">
        <v>9622.06</v>
      </c>
      <c r="U217" s="81" t="str">
        <f t="shared" si="6"/>
        <v>22020</v>
      </c>
      <c r="V217" s="80" t="str">
        <f t="shared" si="7"/>
        <v>Acima de 120 dias</v>
      </c>
    </row>
    <row r="218" spans="1:22" x14ac:dyDescent="0.25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1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2">
        <v>6398.87</v>
      </c>
      <c r="U218" s="81" t="str">
        <f t="shared" si="6"/>
        <v>32020</v>
      </c>
      <c r="V218" s="80" t="str">
        <f t="shared" si="7"/>
        <v>1 a 30 dias</v>
      </c>
    </row>
    <row r="219" spans="1:22" x14ac:dyDescent="0.25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1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2">
        <v>8384.61</v>
      </c>
      <c r="U219" s="81" t="str">
        <f t="shared" si="6"/>
        <v>32020</v>
      </c>
      <c r="V219" s="80" t="str">
        <f t="shared" si="7"/>
        <v>Acima de 120 dias</v>
      </c>
    </row>
    <row r="220" spans="1:22" x14ac:dyDescent="0.25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1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2">
        <v>3535.8199999999997</v>
      </c>
      <c r="U220" s="81" t="str">
        <f t="shared" si="6"/>
        <v>32020</v>
      </c>
      <c r="V220" s="80" t="str">
        <f t="shared" si="7"/>
        <v>Acima de 120 dias</v>
      </c>
    </row>
    <row r="221" spans="1:22" x14ac:dyDescent="0.25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1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2">
        <v>14362.86</v>
      </c>
      <c r="U221" s="81" t="str">
        <f t="shared" si="6"/>
        <v>112019</v>
      </c>
      <c r="V221" s="80" t="str">
        <f t="shared" si="7"/>
        <v>Acima de 120 dias</v>
      </c>
    </row>
    <row r="222" spans="1:22" x14ac:dyDescent="0.25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1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2">
        <v>6142.44</v>
      </c>
      <c r="U222" s="81" t="str">
        <f t="shared" si="6"/>
        <v>122019</v>
      </c>
      <c r="V222" s="80" t="str">
        <f t="shared" si="7"/>
        <v>Acima de 120 dias</v>
      </c>
    </row>
    <row r="223" spans="1:22" x14ac:dyDescent="0.25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1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2">
        <v>5994.11</v>
      </c>
      <c r="U223" s="81" t="str">
        <f t="shared" si="6"/>
        <v>12020</v>
      </c>
      <c r="V223" s="80" t="str">
        <f t="shared" si="7"/>
        <v>1 a 30 dias</v>
      </c>
    </row>
    <row r="224" spans="1:22" x14ac:dyDescent="0.25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1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2">
        <v>20781.419999999998</v>
      </c>
      <c r="U224" s="81" t="str">
        <f t="shared" si="6"/>
        <v>22020</v>
      </c>
      <c r="V224" s="80" t="str">
        <f t="shared" si="7"/>
        <v>Acima de 120 dias</v>
      </c>
    </row>
    <row r="225" spans="1:22" x14ac:dyDescent="0.25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1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2">
        <v>8166.4500000000007</v>
      </c>
      <c r="U225" s="81" t="str">
        <f t="shared" si="6"/>
        <v>22020</v>
      </c>
      <c r="V225" s="80" t="str">
        <f t="shared" si="7"/>
        <v>31 a 60 dias</v>
      </c>
    </row>
    <row r="226" spans="1:22" x14ac:dyDescent="0.25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1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2">
        <v>4635.8600000000006</v>
      </c>
      <c r="U226" s="81" t="str">
        <f t="shared" si="6"/>
        <v>22020</v>
      </c>
      <c r="V226" s="80" t="str">
        <f t="shared" si="7"/>
        <v>91 a 120 dias</v>
      </c>
    </row>
    <row r="227" spans="1:22" x14ac:dyDescent="0.25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1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2">
        <v>7786.11</v>
      </c>
      <c r="U227" s="81" t="str">
        <f t="shared" si="6"/>
        <v>112019</v>
      </c>
      <c r="V227" s="80" t="str">
        <f t="shared" si="7"/>
        <v>Acima de 120 dias</v>
      </c>
    </row>
    <row r="228" spans="1:22" x14ac:dyDescent="0.25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1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2">
        <v>6876.86</v>
      </c>
      <c r="U228" s="81" t="str">
        <f t="shared" si="6"/>
        <v>122019</v>
      </c>
      <c r="V228" s="80" t="str">
        <f t="shared" si="7"/>
        <v>Acima de 120 dias</v>
      </c>
    </row>
    <row r="229" spans="1:22" x14ac:dyDescent="0.25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1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2">
        <v>13668.789999999999</v>
      </c>
      <c r="U229" s="81" t="str">
        <f t="shared" si="6"/>
        <v>12020</v>
      </c>
      <c r="V229" s="80" t="str">
        <f t="shared" si="7"/>
        <v>Acima de 120 dias</v>
      </c>
    </row>
    <row r="230" spans="1:22" x14ac:dyDescent="0.25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1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2">
        <v>8520.3700000000008</v>
      </c>
      <c r="U230" s="81" t="str">
        <f t="shared" si="6"/>
        <v>22020</v>
      </c>
      <c r="V230" s="80" t="str">
        <f t="shared" si="7"/>
        <v>Acima de 120 dias</v>
      </c>
    </row>
    <row r="231" spans="1:22" x14ac:dyDescent="0.25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1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2">
        <v>11332.49</v>
      </c>
      <c r="U231" s="81" t="str">
        <f t="shared" si="6"/>
        <v>32020</v>
      </c>
      <c r="V231" s="80" t="str">
        <f t="shared" si="7"/>
        <v>Acima de 120 dias</v>
      </c>
    </row>
    <row r="232" spans="1:22" x14ac:dyDescent="0.25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1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2">
        <v>18867.37</v>
      </c>
      <c r="U232" s="81" t="str">
        <f t="shared" si="6"/>
        <v>22020</v>
      </c>
      <c r="V232" s="80" t="str">
        <f t="shared" si="7"/>
        <v>Acima de 120 dias</v>
      </c>
    </row>
    <row r="233" spans="1:22" x14ac:dyDescent="0.25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1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2">
        <v>13429.17</v>
      </c>
      <c r="U233" s="81" t="str">
        <f t="shared" si="6"/>
        <v>112019</v>
      </c>
      <c r="V233" s="80" t="str">
        <f t="shared" si="7"/>
        <v>1 a 30 dias</v>
      </c>
    </row>
    <row r="234" spans="1:22" x14ac:dyDescent="0.25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1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2">
        <v>4356.08</v>
      </c>
      <c r="U234" s="81" t="str">
        <f t="shared" si="6"/>
        <v>122019</v>
      </c>
      <c r="V234" s="80" t="str">
        <f t="shared" si="7"/>
        <v>Acima de 120 dias</v>
      </c>
    </row>
    <row r="235" spans="1:22" x14ac:dyDescent="0.25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1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2">
        <v>23124.71</v>
      </c>
      <c r="U235" s="81" t="str">
        <f t="shared" si="6"/>
        <v>32020</v>
      </c>
      <c r="V235" s="80" t="str">
        <f t="shared" si="7"/>
        <v>Acima de 120 dias</v>
      </c>
    </row>
    <row r="236" spans="1:22" x14ac:dyDescent="0.25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1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2">
        <v>8200.5400000000009</v>
      </c>
      <c r="U236" s="81" t="str">
        <f t="shared" si="6"/>
        <v>112019</v>
      </c>
      <c r="V236" s="80" t="str">
        <f t="shared" si="7"/>
        <v>Acima de 120 dias</v>
      </c>
    </row>
    <row r="237" spans="1:22" x14ac:dyDescent="0.25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1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2">
        <v>5459.44</v>
      </c>
      <c r="U237" s="81" t="str">
        <f t="shared" si="6"/>
        <v>112019</v>
      </c>
      <c r="V237" s="80" t="str">
        <f t="shared" si="7"/>
        <v>Acima de 120 dias</v>
      </c>
    </row>
    <row r="238" spans="1:22" x14ac:dyDescent="0.25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1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2">
        <v>12001.08</v>
      </c>
      <c r="U238" s="81" t="str">
        <f t="shared" si="6"/>
        <v>22020</v>
      </c>
      <c r="V238" s="80" t="str">
        <f t="shared" si="7"/>
        <v>Acima de 120 dias</v>
      </c>
    </row>
    <row r="239" spans="1:22" x14ac:dyDescent="0.25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1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2">
        <v>12930.76</v>
      </c>
      <c r="U239" s="81" t="str">
        <f t="shared" si="6"/>
        <v>22020</v>
      </c>
      <c r="V239" s="80" t="str">
        <f t="shared" si="7"/>
        <v>Acima de 120 dias</v>
      </c>
    </row>
    <row r="240" spans="1:22" x14ac:dyDescent="0.25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1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2">
        <v>16081.4</v>
      </c>
      <c r="U240" s="81" t="str">
        <f t="shared" si="6"/>
        <v>112019</v>
      </c>
      <c r="V240" s="80" t="str">
        <f t="shared" si="7"/>
        <v>Acima de 120 dias</v>
      </c>
    </row>
    <row r="241" spans="1:22" x14ac:dyDescent="0.25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1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2">
        <v>4083.3199999999997</v>
      </c>
      <c r="U241" s="81" t="str">
        <f t="shared" si="6"/>
        <v>112019</v>
      </c>
      <c r="V241" s="80" t="str">
        <f t="shared" si="7"/>
        <v>Acima de 120 dias</v>
      </c>
    </row>
    <row r="242" spans="1:22" x14ac:dyDescent="0.25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1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2">
        <v>4448.74</v>
      </c>
      <c r="U242" s="81" t="str">
        <f t="shared" si="6"/>
        <v>22020</v>
      </c>
      <c r="V242" s="80" t="str">
        <f t="shared" si="7"/>
        <v>Acima de 120 dias</v>
      </c>
    </row>
    <row r="243" spans="1:22" x14ac:dyDescent="0.25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1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2">
        <v>5808.43</v>
      </c>
      <c r="U243" s="81" t="str">
        <f t="shared" si="6"/>
        <v>32020</v>
      </c>
      <c r="V243" s="80" t="str">
        <f t="shared" si="7"/>
        <v>Acima de 120 dias</v>
      </c>
    </row>
    <row r="244" spans="1:22" x14ac:dyDescent="0.25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1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2">
        <v>6973.84</v>
      </c>
      <c r="U244" s="81" t="str">
        <f t="shared" si="6"/>
        <v>22020</v>
      </c>
      <c r="V244" s="80" t="str">
        <f t="shared" si="7"/>
        <v>Acima de 120 dias</v>
      </c>
    </row>
    <row r="245" spans="1:22" x14ac:dyDescent="0.25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1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2">
        <v>8321.3799999999992</v>
      </c>
      <c r="U245" s="81" t="str">
        <f t="shared" si="6"/>
        <v>12020</v>
      </c>
      <c r="V245" s="80" t="str">
        <f t="shared" si="7"/>
        <v>Acima de 120 dias</v>
      </c>
    </row>
    <row r="246" spans="1:22" x14ac:dyDescent="0.25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1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2">
        <v>7703.08</v>
      </c>
      <c r="U246" s="81" t="str">
        <f t="shared" si="6"/>
        <v>122019</v>
      </c>
      <c r="V246" s="80" t="str">
        <f t="shared" si="7"/>
        <v>Acima de 120 dias</v>
      </c>
    </row>
    <row r="247" spans="1:22" x14ac:dyDescent="0.25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1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2">
        <v>4425.95</v>
      </c>
      <c r="U247" s="81" t="str">
        <f t="shared" si="6"/>
        <v>12020</v>
      </c>
      <c r="V247" s="80" t="str">
        <f t="shared" si="7"/>
        <v>Acima de 120 dias</v>
      </c>
    </row>
    <row r="248" spans="1:22" x14ac:dyDescent="0.25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1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2">
        <v>2976.49</v>
      </c>
      <c r="U248" s="81" t="str">
        <f t="shared" si="6"/>
        <v>12020</v>
      </c>
      <c r="V248" s="80" t="str">
        <f t="shared" si="7"/>
        <v>1 a 30 dias</v>
      </c>
    </row>
    <row r="249" spans="1:22" x14ac:dyDescent="0.25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1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2">
        <v>8127.56</v>
      </c>
      <c r="U249" s="81" t="str">
        <f t="shared" si="6"/>
        <v>122019</v>
      </c>
      <c r="V249" s="80" t="str">
        <f t="shared" si="7"/>
        <v>Acima de 120 dias</v>
      </c>
    </row>
    <row r="250" spans="1:22" x14ac:dyDescent="0.25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1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2">
        <v>5591.4400000000005</v>
      </c>
      <c r="U250" s="81" t="str">
        <f t="shared" si="6"/>
        <v>122019</v>
      </c>
      <c r="V250" s="80" t="str">
        <f t="shared" si="7"/>
        <v>Acima de 120 dias</v>
      </c>
    </row>
    <row r="251" spans="1:22" x14ac:dyDescent="0.25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1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2">
        <v>3553.26</v>
      </c>
      <c r="U251" s="81" t="str">
        <f t="shared" si="6"/>
        <v>12020</v>
      </c>
      <c r="V251" s="80" t="str">
        <f t="shared" si="7"/>
        <v>Acima de 120 dias</v>
      </c>
    </row>
    <row r="252" spans="1:22" x14ac:dyDescent="0.25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1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2">
        <v>14240.949999999999</v>
      </c>
      <c r="U252" s="81" t="str">
        <f t="shared" si="6"/>
        <v>32020</v>
      </c>
      <c r="V252" s="80" t="str">
        <f t="shared" si="7"/>
        <v>Acima de 120 dias</v>
      </c>
    </row>
    <row r="253" spans="1:22" x14ac:dyDescent="0.25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1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2">
        <v>4083.33</v>
      </c>
      <c r="U253" s="81" t="str">
        <f t="shared" si="6"/>
        <v>22020</v>
      </c>
      <c r="V253" s="80" t="str">
        <f t="shared" si="7"/>
        <v>Acima de 120 dias</v>
      </c>
    </row>
    <row r="254" spans="1:22" x14ac:dyDescent="0.25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1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2">
        <v>13224.54</v>
      </c>
      <c r="U254" s="81" t="str">
        <f t="shared" si="6"/>
        <v>22020</v>
      </c>
      <c r="V254" s="80" t="str">
        <f t="shared" si="7"/>
        <v>Acima de 120 dias</v>
      </c>
    </row>
    <row r="255" spans="1:22" x14ac:dyDescent="0.25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1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2">
        <v>3189.67</v>
      </c>
      <c r="U255" s="81" t="str">
        <f t="shared" si="6"/>
        <v>22020</v>
      </c>
      <c r="V255" s="80" t="str">
        <f t="shared" si="7"/>
        <v>1 a 30 dias</v>
      </c>
    </row>
    <row r="256" spans="1:22" x14ac:dyDescent="0.25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1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2">
        <v>4643.49</v>
      </c>
      <c r="U256" s="81" t="str">
        <f t="shared" si="6"/>
        <v>112019</v>
      </c>
      <c r="V256" s="80" t="str">
        <f t="shared" si="7"/>
        <v>Acima de 120 dias</v>
      </c>
    </row>
    <row r="257" spans="1:22" x14ac:dyDescent="0.25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1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2">
        <v>4090.38</v>
      </c>
      <c r="U257" s="81" t="str">
        <f t="shared" si="6"/>
        <v>112019</v>
      </c>
      <c r="V257" s="80" t="str">
        <f t="shared" si="7"/>
        <v>1 a 30 dias</v>
      </c>
    </row>
    <row r="258" spans="1:22" x14ac:dyDescent="0.25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1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2">
        <v>10530.51</v>
      </c>
      <c r="U258" s="81" t="str">
        <f t="shared" ref="U258:U321" si="8">MONTH(D258)&amp;YEAR(D258)</f>
        <v>122019</v>
      </c>
      <c r="V258" s="80" t="str">
        <f t="shared" si="7"/>
        <v>1 a 30 dias</v>
      </c>
    </row>
    <row r="259" spans="1:22" x14ac:dyDescent="0.25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1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2">
        <v>7932.21</v>
      </c>
      <c r="U259" s="81" t="str">
        <f t="shared" si="8"/>
        <v>122019</v>
      </c>
      <c r="V259" s="80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25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1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2">
        <v>4796.8999999999996</v>
      </c>
      <c r="U260" s="81" t="str">
        <f t="shared" si="8"/>
        <v>12020</v>
      </c>
      <c r="V260" s="80" t="str">
        <f t="shared" si="9"/>
        <v>Acima de 120 dias</v>
      </c>
    </row>
    <row r="261" spans="1:22" x14ac:dyDescent="0.25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1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2">
        <v>9623.57</v>
      </c>
      <c r="U261" s="81" t="str">
        <f t="shared" si="8"/>
        <v>22020</v>
      </c>
      <c r="V261" s="80" t="str">
        <f t="shared" si="9"/>
        <v>Acima de 120 dias</v>
      </c>
    </row>
    <row r="262" spans="1:22" x14ac:dyDescent="0.25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1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2">
        <v>3930.94</v>
      </c>
      <c r="U262" s="81" t="str">
        <f t="shared" si="8"/>
        <v>122019</v>
      </c>
      <c r="V262" s="80" t="str">
        <f t="shared" si="9"/>
        <v>1 a 30 dias</v>
      </c>
    </row>
    <row r="263" spans="1:22" x14ac:dyDescent="0.25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1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2">
        <v>6539.33</v>
      </c>
      <c r="U263" s="81" t="str">
        <f t="shared" si="8"/>
        <v>112019</v>
      </c>
      <c r="V263" s="80" t="str">
        <f t="shared" si="9"/>
        <v>Acima de 120 dias</v>
      </c>
    </row>
    <row r="264" spans="1:22" x14ac:dyDescent="0.25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1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2">
        <v>12426.43</v>
      </c>
      <c r="U264" s="81" t="str">
        <f t="shared" si="8"/>
        <v>12020</v>
      </c>
      <c r="V264" s="80" t="str">
        <f t="shared" si="9"/>
        <v>Acima de 120 dias</v>
      </c>
    </row>
    <row r="265" spans="1:22" x14ac:dyDescent="0.25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1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2">
        <v>39875.18</v>
      </c>
      <c r="U265" s="81" t="str">
        <f t="shared" si="8"/>
        <v>42020</v>
      </c>
      <c r="V265" s="80" t="str">
        <f t="shared" si="9"/>
        <v>Acima de 120 dias</v>
      </c>
    </row>
    <row r="266" spans="1:22" x14ac:dyDescent="0.25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1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2">
        <v>299.3</v>
      </c>
      <c r="U266" s="81" t="str">
        <f t="shared" si="8"/>
        <v>122019</v>
      </c>
      <c r="V266" s="80" t="str">
        <f t="shared" si="9"/>
        <v>Acima de 120 dias</v>
      </c>
    </row>
    <row r="267" spans="1:22" x14ac:dyDescent="0.25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1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2">
        <v>7361.78</v>
      </c>
      <c r="U267" s="81" t="str">
        <f t="shared" si="8"/>
        <v>122019</v>
      </c>
      <c r="V267" s="80" t="str">
        <f t="shared" si="9"/>
        <v>Acima de 120 dias</v>
      </c>
    </row>
    <row r="268" spans="1:22" x14ac:dyDescent="0.25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1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2">
        <v>12296.17</v>
      </c>
      <c r="U268" s="81" t="str">
        <f t="shared" si="8"/>
        <v>32020</v>
      </c>
      <c r="V268" s="80" t="str">
        <f t="shared" si="9"/>
        <v>Acima de 120 dias</v>
      </c>
    </row>
    <row r="269" spans="1:22" x14ac:dyDescent="0.25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1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2">
        <v>13496.03</v>
      </c>
      <c r="U269" s="81" t="str">
        <f t="shared" si="8"/>
        <v>22020</v>
      </c>
      <c r="V269" s="80" t="str">
        <f t="shared" si="9"/>
        <v>Acima de 120 dias</v>
      </c>
    </row>
    <row r="270" spans="1:22" x14ac:dyDescent="0.25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1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2">
        <v>27028.5</v>
      </c>
      <c r="U270" s="81" t="str">
        <f t="shared" si="8"/>
        <v>22020</v>
      </c>
      <c r="V270" s="80" t="str">
        <f t="shared" si="9"/>
        <v>Acima de 120 dias</v>
      </c>
    </row>
    <row r="271" spans="1:22" x14ac:dyDescent="0.25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1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2">
        <v>10554.77</v>
      </c>
      <c r="U271" s="81" t="str">
        <f t="shared" si="8"/>
        <v>22020</v>
      </c>
      <c r="V271" s="80" t="str">
        <f t="shared" si="9"/>
        <v>Acima de 120 dias</v>
      </c>
    </row>
    <row r="272" spans="1:22" x14ac:dyDescent="0.25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1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2">
        <v>3692.04</v>
      </c>
      <c r="U272" s="81" t="str">
        <f t="shared" si="8"/>
        <v>32020</v>
      </c>
      <c r="V272" s="80" t="str">
        <f t="shared" si="9"/>
        <v>Acima de 120 dias</v>
      </c>
    </row>
    <row r="273" spans="1:22" x14ac:dyDescent="0.25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1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2">
        <v>5176</v>
      </c>
      <c r="U273" s="81" t="str">
        <f t="shared" si="8"/>
        <v>112019</v>
      </c>
      <c r="V273" s="80" t="str">
        <f t="shared" si="9"/>
        <v>Acima de 120 dias</v>
      </c>
    </row>
    <row r="274" spans="1:22" x14ac:dyDescent="0.25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1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2">
        <v>3672.92</v>
      </c>
      <c r="U274" s="81" t="str">
        <f t="shared" si="8"/>
        <v>122019</v>
      </c>
      <c r="V274" s="80" t="str">
        <f t="shared" si="9"/>
        <v>91 a 120 dias</v>
      </c>
    </row>
    <row r="275" spans="1:22" x14ac:dyDescent="0.25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1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2">
        <v>6929.51</v>
      </c>
      <c r="U275" s="81" t="str">
        <f t="shared" si="8"/>
        <v>12020</v>
      </c>
      <c r="V275" s="80" t="str">
        <f t="shared" si="9"/>
        <v>Acima de 120 dias</v>
      </c>
    </row>
    <row r="276" spans="1:22" x14ac:dyDescent="0.25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1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2">
        <v>9086.2900000000009</v>
      </c>
      <c r="U276" s="81" t="str">
        <f t="shared" si="8"/>
        <v>22020</v>
      </c>
      <c r="V276" s="80" t="str">
        <f t="shared" si="9"/>
        <v>Acima de 120 dias</v>
      </c>
    </row>
    <row r="277" spans="1:22" x14ac:dyDescent="0.25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1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2">
        <v>5045.88</v>
      </c>
      <c r="U277" s="81" t="str">
        <f t="shared" si="8"/>
        <v>22020</v>
      </c>
      <c r="V277" s="80" t="str">
        <f t="shared" si="9"/>
        <v>Acima de 120 dias</v>
      </c>
    </row>
    <row r="278" spans="1:22" x14ac:dyDescent="0.25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1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2">
        <v>12848.02</v>
      </c>
      <c r="U278" s="81" t="str">
        <f t="shared" si="8"/>
        <v>122019</v>
      </c>
      <c r="V278" s="80" t="str">
        <f t="shared" si="9"/>
        <v>Acima de 120 dias</v>
      </c>
    </row>
    <row r="279" spans="1:22" x14ac:dyDescent="0.25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1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2">
        <v>6010.38</v>
      </c>
      <c r="U279" s="81" t="str">
        <f t="shared" si="8"/>
        <v>122019</v>
      </c>
      <c r="V279" s="80" t="str">
        <f t="shared" si="9"/>
        <v>61 a 90 dias</v>
      </c>
    </row>
    <row r="280" spans="1:22" x14ac:dyDescent="0.25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1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2">
        <v>4954.8899999999994</v>
      </c>
      <c r="U280" s="81" t="str">
        <f t="shared" si="8"/>
        <v>22020</v>
      </c>
      <c r="V280" s="80" t="str">
        <f t="shared" si="9"/>
        <v>1 a 30 dias</v>
      </c>
    </row>
    <row r="281" spans="1:22" x14ac:dyDescent="0.25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1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2">
        <v>10136.76</v>
      </c>
      <c r="U281" s="81" t="str">
        <f t="shared" si="8"/>
        <v>22020</v>
      </c>
      <c r="V281" s="80" t="str">
        <f t="shared" si="9"/>
        <v>Acima de 120 dias</v>
      </c>
    </row>
    <row r="282" spans="1:22" x14ac:dyDescent="0.25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1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2">
        <v>16875.61</v>
      </c>
      <c r="U282" s="81" t="str">
        <f t="shared" si="8"/>
        <v>22020</v>
      </c>
      <c r="V282" s="80" t="str">
        <f t="shared" si="9"/>
        <v>Acima de 120 dias</v>
      </c>
    </row>
    <row r="283" spans="1:22" x14ac:dyDescent="0.25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1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2">
        <v>17295.29</v>
      </c>
      <c r="U283" s="81" t="str">
        <f t="shared" si="8"/>
        <v>22020</v>
      </c>
      <c r="V283" s="80" t="str">
        <f t="shared" si="9"/>
        <v>61 a 90 dias</v>
      </c>
    </row>
    <row r="284" spans="1:22" x14ac:dyDescent="0.25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1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2">
        <v>17827.53</v>
      </c>
      <c r="U284" s="81" t="str">
        <f t="shared" si="8"/>
        <v>122019</v>
      </c>
      <c r="V284" s="80" t="str">
        <f t="shared" si="9"/>
        <v>Acima de 120 dias</v>
      </c>
    </row>
    <row r="285" spans="1:22" x14ac:dyDescent="0.25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1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2">
        <v>12710.51</v>
      </c>
      <c r="U285" s="81" t="str">
        <f t="shared" si="8"/>
        <v>122019</v>
      </c>
      <c r="V285" s="80" t="str">
        <f t="shared" si="9"/>
        <v>Acima de 120 dias</v>
      </c>
    </row>
    <row r="286" spans="1:22" x14ac:dyDescent="0.25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1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2">
        <v>5012.1000000000004</v>
      </c>
      <c r="U286" s="81" t="str">
        <f t="shared" si="8"/>
        <v>122019</v>
      </c>
      <c r="V286" s="80" t="str">
        <f t="shared" si="9"/>
        <v>Acima de 120 dias</v>
      </c>
    </row>
    <row r="287" spans="1:22" x14ac:dyDescent="0.25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1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2">
        <v>4476.3600000000006</v>
      </c>
      <c r="U287" s="81" t="str">
        <f t="shared" si="8"/>
        <v>12020</v>
      </c>
      <c r="V287" s="80" t="str">
        <f t="shared" si="9"/>
        <v>31 a 60 dias</v>
      </c>
    </row>
    <row r="288" spans="1:22" x14ac:dyDescent="0.25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1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2">
        <v>12497.42</v>
      </c>
      <c r="U288" s="81" t="str">
        <f t="shared" si="8"/>
        <v>22020</v>
      </c>
      <c r="V288" s="80" t="str">
        <f t="shared" si="9"/>
        <v>Acima de 120 dias</v>
      </c>
    </row>
    <row r="289" spans="1:22" x14ac:dyDescent="0.25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1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2">
        <v>9576.43</v>
      </c>
      <c r="U289" s="81" t="str">
        <f t="shared" si="8"/>
        <v>22020</v>
      </c>
      <c r="V289" s="80" t="str">
        <f t="shared" si="9"/>
        <v>61 a 90 dias</v>
      </c>
    </row>
    <row r="290" spans="1:22" x14ac:dyDescent="0.25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1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2">
        <v>12414.08</v>
      </c>
      <c r="U290" s="81" t="str">
        <f t="shared" si="8"/>
        <v>122019</v>
      </c>
      <c r="V290" s="80" t="str">
        <f t="shared" si="9"/>
        <v>Acima de 120 dias</v>
      </c>
    </row>
    <row r="291" spans="1:22" x14ac:dyDescent="0.25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1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2">
        <v>15475.970000000001</v>
      </c>
      <c r="U291" s="81" t="str">
        <f t="shared" si="8"/>
        <v>122019</v>
      </c>
      <c r="V291" s="80" t="str">
        <f t="shared" si="9"/>
        <v>Acima de 120 dias</v>
      </c>
    </row>
    <row r="292" spans="1:22" x14ac:dyDescent="0.25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1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2">
        <v>3660.21</v>
      </c>
      <c r="U292" s="81" t="str">
        <f t="shared" si="8"/>
        <v>112019</v>
      </c>
      <c r="V292" s="80" t="str">
        <f t="shared" si="9"/>
        <v>Acima de 120 dias</v>
      </c>
    </row>
    <row r="293" spans="1:22" x14ac:dyDescent="0.25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1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2">
        <v>5761.3</v>
      </c>
      <c r="U293" s="81" t="str">
        <f t="shared" si="8"/>
        <v>112019</v>
      </c>
      <c r="V293" s="80" t="str">
        <f t="shared" si="9"/>
        <v>Acima de 120 dias</v>
      </c>
    </row>
    <row r="294" spans="1:22" x14ac:dyDescent="0.25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1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2">
        <v>7952.13</v>
      </c>
      <c r="U294" s="81" t="str">
        <f t="shared" si="8"/>
        <v>22020</v>
      </c>
      <c r="V294" s="80" t="str">
        <f t="shared" si="9"/>
        <v>Acima de 120 dias</v>
      </c>
    </row>
    <row r="295" spans="1:22" x14ac:dyDescent="0.25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1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2">
        <v>6242.76</v>
      </c>
      <c r="U295" s="81" t="str">
        <f t="shared" si="8"/>
        <v>22020</v>
      </c>
      <c r="V295" s="80" t="str">
        <f t="shared" si="9"/>
        <v>Acima de 120 dias</v>
      </c>
    </row>
    <row r="296" spans="1:22" x14ac:dyDescent="0.25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1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2">
        <v>6052.52</v>
      </c>
      <c r="U296" s="81" t="str">
        <f t="shared" si="8"/>
        <v>122019</v>
      </c>
      <c r="V296" s="80" t="str">
        <f t="shared" si="9"/>
        <v>Acima de 120 dias</v>
      </c>
    </row>
    <row r="297" spans="1:22" x14ac:dyDescent="0.25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1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2">
        <v>10388.459999999999</v>
      </c>
      <c r="U297" s="81" t="str">
        <f t="shared" si="8"/>
        <v>12020</v>
      </c>
      <c r="V297" s="80" t="str">
        <f t="shared" si="9"/>
        <v>Acima de 120 dias</v>
      </c>
    </row>
    <row r="298" spans="1:22" x14ac:dyDescent="0.25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1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2">
        <v>4609.3999999999996</v>
      </c>
      <c r="U298" s="81" t="str">
        <f t="shared" si="8"/>
        <v>12020</v>
      </c>
      <c r="V298" s="80" t="str">
        <f t="shared" si="9"/>
        <v>Acima de 120 dias</v>
      </c>
    </row>
    <row r="299" spans="1:22" x14ac:dyDescent="0.25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1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2">
        <v>13758.38</v>
      </c>
      <c r="U299" s="81" t="str">
        <f t="shared" si="8"/>
        <v>22020</v>
      </c>
      <c r="V299" s="80" t="str">
        <f t="shared" si="9"/>
        <v>Acima de 120 dias</v>
      </c>
    </row>
    <row r="300" spans="1:22" x14ac:dyDescent="0.25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1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2">
        <v>16176.400000000001</v>
      </c>
      <c r="U300" s="81" t="str">
        <f t="shared" si="8"/>
        <v>22020</v>
      </c>
      <c r="V300" s="80" t="str">
        <f t="shared" si="9"/>
        <v>Acima de 120 dias</v>
      </c>
    </row>
    <row r="301" spans="1:22" x14ac:dyDescent="0.25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1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2">
        <v>5214.58</v>
      </c>
      <c r="U301" s="81" t="str">
        <f t="shared" si="8"/>
        <v>122019</v>
      </c>
      <c r="V301" s="80" t="str">
        <f t="shared" si="9"/>
        <v>Acima de 120 dias</v>
      </c>
    </row>
    <row r="302" spans="1:22" x14ac:dyDescent="0.25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1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2">
        <v>11309.05</v>
      </c>
      <c r="U302" s="81" t="str">
        <f t="shared" si="8"/>
        <v>12020</v>
      </c>
      <c r="V302" s="80" t="str">
        <f t="shared" si="9"/>
        <v>Acima de 120 dias</v>
      </c>
    </row>
    <row r="303" spans="1:22" x14ac:dyDescent="0.25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1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2">
        <v>4676.82</v>
      </c>
      <c r="U303" s="81" t="str">
        <f t="shared" si="8"/>
        <v>22020</v>
      </c>
      <c r="V303" s="80" t="str">
        <f t="shared" si="9"/>
        <v>Acima de 120 dias</v>
      </c>
    </row>
    <row r="304" spans="1:22" x14ac:dyDescent="0.25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1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2">
        <v>6141.37</v>
      </c>
      <c r="U304" s="81" t="str">
        <f t="shared" si="8"/>
        <v>22020</v>
      </c>
      <c r="V304" s="80" t="str">
        <f t="shared" si="9"/>
        <v>Acima de 120 dias</v>
      </c>
    </row>
    <row r="305" spans="1:22" x14ac:dyDescent="0.25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1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2">
        <v>29339.14</v>
      </c>
      <c r="U305" s="81" t="str">
        <f t="shared" si="8"/>
        <v>22020</v>
      </c>
      <c r="V305" s="80" t="str">
        <f t="shared" si="9"/>
        <v>1 a 30 dias</v>
      </c>
    </row>
    <row r="306" spans="1:22" x14ac:dyDescent="0.25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1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2">
        <v>30022.14</v>
      </c>
      <c r="U306" s="81" t="str">
        <f t="shared" si="8"/>
        <v>12020</v>
      </c>
      <c r="V306" s="80" t="str">
        <f t="shared" si="9"/>
        <v>Acima de 120 dias</v>
      </c>
    </row>
    <row r="307" spans="1:22" x14ac:dyDescent="0.25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1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2">
        <v>13973.43</v>
      </c>
      <c r="U307" s="81" t="str">
        <f t="shared" si="8"/>
        <v>32020</v>
      </c>
      <c r="V307" s="80" t="str">
        <f t="shared" si="9"/>
        <v>Acima de 120 dias</v>
      </c>
    </row>
    <row r="308" spans="1:22" x14ac:dyDescent="0.25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1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2">
        <v>4385.78</v>
      </c>
      <c r="U308" s="81" t="str">
        <f t="shared" si="8"/>
        <v>22020</v>
      </c>
      <c r="V308" s="80" t="str">
        <f t="shared" si="9"/>
        <v>Acima de 120 dias</v>
      </c>
    </row>
    <row r="309" spans="1:22" x14ac:dyDescent="0.25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1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2">
        <v>22364.54</v>
      </c>
      <c r="U309" s="81" t="str">
        <f t="shared" si="8"/>
        <v>122019</v>
      </c>
      <c r="V309" s="80" t="str">
        <f t="shared" si="9"/>
        <v>1 a 30 dias</v>
      </c>
    </row>
    <row r="310" spans="1:22" x14ac:dyDescent="0.25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1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2">
        <v>8574.5399999999991</v>
      </c>
      <c r="U310" s="81" t="str">
        <f t="shared" si="8"/>
        <v>122019</v>
      </c>
      <c r="V310" s="80" t="str">
        <f t="shared" si="9"/>
        <v>31 a 60 dias</v>
      </c>
    </row>
    <row r="311" spans="1:22" x14ac:dyDescent="0.25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1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2">
        <v>6649.14</v>
      </c>
      <c r="U311" s="81" t="str">
        <f t="shared" si="8"/>
        <v>22020</v>
      </c>
      <c r="V311" s="80" t="str">
        <f t="shared" si="9"/>
        <v>Acima de 120 dias</v>
      </c>
    </row>
    <row r="312" spans="1:22" x14ac:dyDescent="0.25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1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2">
        <v>13280.64</v>
      </c>
      <c r="U312" s="81" t="str">
        <f t="shared" si="8"/>
        <v>52020</v>
      </c>
      <c r="V312" s="80" t="str">
        <f t="shared" si="9"/>
        <v>Acima de 120 dias</v>
      </c>
    </row>
    <row r="313" spans="1:22" x14ac:dyDescent="0.25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1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2">
        <v>3922.1400000000003</v>
      </c>
      <c r="U313" s="81" t="str">
        <f t="shared" si="8"/>
        <v>72020</v>
      </c>
      <c r="V313" s="80" t="str">
        <f t="shared" si="9"/>
        <v>91 a 120 dias</v>
      </c>
    </row>
    <row r="314" spans="1:22" x14ac:dyDescent="0.25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1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2">
        <v>3596.68</v>
      </c>
      <c r="U314" s="81" t="str">
        <f t="shared" si="8"/>
        <v>62020</v>
      </c>
      <c r="V314" s="80" t="str">
        <f t="shared" si="9"/>
        <v>Acima de 120 dias</v>
      </c>
    </row>
    <row r="315" spans="1:22" x14ac:dyDescent="0.25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1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2">
        <v>2570.5700000000002</v>
      </c>
      <c r="U315" s="81" t="str">
        <f t="shared" si="8"/>
        <v>72020</v>
      </c>
      <c r="V315" s="80" t="str">
        <f t="shared" si="9"/>
        <v>1 a 30 dias</v>
      </c>
    </row>
    <row r="316" spans="1:22" x14ac:dyDescent="0.25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1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2">
        <v>2253.85</v>
      </c>
      <c r="U316" s="81" t="str">
        <f t="shared" si="8"/>
        <v>102020</v>
      </c>
      <c r="V316" s="80" t="str">
        <f t="shared" si="9"/>
        <v>1 a 30 dias</v>
      </c>
    </row>
    <row r="317" spans="1:22" x14ac:dyDescent="0.25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1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2">
        <v>23190.69</v>
      </c>
      <c r="U317" s="81" t="str">
        <f t="shared" si="8"/>
        <v>82020</v>
      </c>
      <c r="V317" s="80" t="str">
        <f t="shared" si="9"/>
        <v>Acima de 120 dias</v>
      </c>
    </row>
    <row r="318" spans="1:22" x14ac:dyDescent="0.25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1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2">
        <v>4265.9400000000005</v>
      </c>
      <c r="U318" s="81" t="str">
        <f t="shared" si="8"/>
        <v>82020</v>
      </c>
      <c r="V318" s="80" t="str">
        <f t="shared" si="9"/>
        <v>1 a 30 dias</v>
      </c>
    </row>
    <row r="319" spans="1:22" x14ac:dyDescent="0.25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1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2">
        <v>2618.2400000000002</v>
      </c>
      <c r="U319" s="81" t="str">
        <f t="shared" si="8"/>
        <v>92020</v>
      </c>
      <c r="V319" s="80" t="str">
        <f t="shared" si="9"/>
        <v>61 a 90 dias</v>
      </c>
    </row>
    <row r="320" spans="1:22" x14ac:dyDescent="0.25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1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2">
        <v>1265.05</v>
      </c>
      <c r="U320" s="81" t="str">
        <f t="shared" si="8"/>
        <v>42020</v>
      </c>
      <c r="V320" s="80" t="str">
        <f t="shared" si="9"/>
        <v>Acima de 120 dias</v>
      </c>
    </row>
    <row r="321" spans="1:22" x14ac:dyDescent="0.25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1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2">
        <v>20895.05</v>
      </c>
      <c r="U321" s="81" t="str">
        <f t="shared" si="8"/>
        <v>72020</v>
      </c>
      <c r="V321" s="80" t="str">
        <f t="shared" si="9"/>
        <v>Acima de 120 dias</v>
      </c>
    </row>
    <row r="322" spans="1:22" x14ac:dyDescent="0.25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1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2">
        <v>4405.2300000000005</v>
      </c>
      <c r="U322" s="81" t="str">
        <f t="shared" ref="U322:U385" si="10">MONTH(D322)&amp;YEAR(D322)</f>
        <v>52020</v>
      </c>
      <c r="V322" s="80" t="str">
        <f t="shared" si="9"/>
        <v>61 a 90 dias</v>
      </c>
    </row>
    <row r="323" spans="1:22" x14ac:dyDescent="0.25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1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2">
        <v>10166.99</v>
      </c>
      <c r="U323" s="81" t="str">
        <f t="shared" si="10"/>
        <v>62020</v>
      </c>
      <c r="V323" s="80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25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1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2">
        <v>11382.45</v>
      </c>
      <c r="U324" s="81" t="str">
        <f t="shared" si="10"/>
        <v>72020</v>
      </c>
      <c r="V324" s="80" t="str">
        <f t="shared" si="11"/>
        <v>Acima de 120 dias</v>
      </c>
    </row>
    <row r="325" spans="1:22" x14ac:dyDescent="0.25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1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2">
        <v>3895.26</v>
      </c>
      <c r="U325" s="81" t="str">
        <f t="shared" si="10"/>
        <v>82020</v>
      </c>
      <c r="V325" s="80" t="str">
        <f t="shared" si="11"/>
        <v>Acima de 120 dias</v>
      </c>
    </row>
    <row r="326" spans="1:22" x14ac:dyDescent="0.25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1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2">
        <v>8428.7900000000009</v>
      </c>
      <c r="U326" s="81" t="str">
        <f t="shared" si="10"/>
        <v>92020</v>
      </c>
      <c r="V326" s="80" t="str">
        <f t="shared" si="11"/>
        <v>Acima de 120 dias</v>
      </c>
    </row>
    <row r="327" spans="1:22" x14ac:dyDescent="0.25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1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2">
        <v>9544.5</v>
      </c>
      <c r="U327" s="81" t="str">
        <f t="shared" si="10"/>
        <v>102020</v>
      </c>
      <c r="V327" s="80" t="str">
        <f t="shared" si="11"/>
        <v>61 a 90 dias</v>
      </c>
    </row>
    <row r="328" spans="1:22" x14ac:dyDescent="0.25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1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2">
        <v>8652.06</v>
      </c>
      <c r="U328" s="81" t="str">
        <f t="shared" si="10"/>
        <v>32020</v>
      </c>
      <c r="V328" s="80" t="str">
        <f t="shared" si="11"/>
        <v>31 a 60 dias</v>
      </c>
    </row>
    <row r="329" spans="1:22" x14ac:dyDescent="0.25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1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2">
        <v>9805.65</v>
      </c>
      <c r="U329" s="81" t="str">
        <f t="shared" si="10"/>
        <v>82020</v>
      </c>
      <c r="V329" s="80" t="str">
        <f t="shared" si="11"/>
        <v>31 a 60 dias</v>
      </c>
    </row>
    <row r="330" spans="1:22" x14ac:dyDescent="0.25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1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2">
        <v>9413</v>
      </c>
      <c r="U330" s="81" t="str">
        <f t="shared" si="10"/>
        <v>52020</v>
      </c>
      <c r="V330" s="80" t="str">
        <f t="shared" si="11"/>
        <v>61 a 90 dias</v>
      </c>
    </row>
    <row r="331" spans="1:22" x14ac:dyDescent="0.25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1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2">
        <v>5790.81</v>
      </c>
      <c r="U331" s="81" t="str">
        <f t="shared" si="10"/>
        <v>52020</v>
      </c>
      <c r="V331" s="80" t="str">
        <f t="shared" si="11"/>
        <v>Acima de 120 dias</v>
      </c>
    </row>
    <row r="332" spans="1:22" x14ac:dyDescent="0.25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1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2">
        <v>9899.36</v>
      </c>
      <c r="U332" s="81" t="str">
        <f t="shared" si="10"/>
        <v>72020</v>
      </c>
      <c r="V332" s="80" t="str">
        <f t="shared" si="11"/>
        <v>31 a 60 dias</v>
      </c>
    </row>
    <row r="333" spans="1:22" x14ac:dyDescent="0.25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1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2">
        <v>13233.68</v>
      </c>
      <c r="U333" s="81" t="str">
        <f t="shared" si="10"/>
        <v>72020</v>
      </c>
      <c r="V333" s="80" t="str">
        <f t="shared" si="11"/>
        <v>1 a 30 dias</v>
      </c>
    </row>
    <row r="334" spans="1:22" x14ac:dyDescent="0.25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1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2">
        <v>2509.64</v>
      </c>
      <c r="U334" s="81" t="str">
        <f t="shared" si="10"/>
        <v>72020</v>
      </c>
      <c r="V334" s="80" t="str">
        <f t="shared" si="11"/>
        <v>Acima de 120 dias</v>
      </c>
    </row>
    <row r="335" spans="1:22" x14ac:dyDescent="0.25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1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2">
        <v>4389.6399999999994</v>
      </c>
      <c r="U335" s="81" t="str">
        <f t="shared" si="10"/>
        <v>72020</v>
      </c>
      <c r="V335" s="80" t="str">
        <f t="shared" si="11"/>
        <v>31 a 60 dias</v>
      </c>
    </row>
    <row r="336" spans="1:22" x14ac:dyDescent="0.25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1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2">
        <v>9289.32</v>
      </c>
      <c r="U336" s="81" t="str">
        <f t="shared" si="10"/>
        <v>82020</v>
      </c>
      <c r="V336" s="80" t="str">
        <f t="shared" si="11"/>
        <v>61 a 90 dias</v>
      </c>
    </row>
    <row r="337" spans="1:22" x14ac:dyDescent="0.25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1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2">
        <v>14342.25</v>
      </c>
      <c r="U337" s="81" t="str">
        <f t="shared" si="10"/>
        <v>102020</v>
      </c>
      <c r="V337" s="80" t="str">
        <f t="shared" si="11"/>
        <v>61 a 90 dias</v>
      </c>
    </row>
    <row r="338" spans="1:22" x14ac:dyDescent="0.25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1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2">
        <v>10216.679999999998</v>
      </c>
      <c r="U338" s="81" t="str">
        <f t="shared" si="10"/>
        <v>52020</v>
      </c>
      <c r="V338" s="80" t="str">
        <f t="shared" si="11"/>
        <v>Acima de 120 dias</v>
      </c>
    </row>
    <row r="339" spans="1:22" x14ac:dyDescent="0.25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1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2">
        <v>3994.4100000000003</v>
      </c>
      <c r="U339" s="81" t="str">
        <f t="shared" si="10"/>
        <v>62020</v>
      </c>
      <c r="V339" s="80" t="str">
        <f t="shared" si="11"/>
        <v>Acima de 120 dias</v>
      </c>
    </row>
    <row r="340" spans="1:22" x14ac:dyDescent="0.25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1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2">
        <v>9824.34</v>
      </c>
      <c r="U340" s="81" t="str">
        <f t="shared" si="10"/>
        <v>92020</v>
      </c>
      <c r="V340" s="80" t="str">
        <f t="shared" si="11"/>
        <v>61 a 90 dias</v>
      </c>
    </row>
    <row r="341" spans="1:22" x14ac:dyDescent="0.25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1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2">
        <v>12917.64</v>
      </c>
      <c r="U341" s="81" t="str">
        <f t="shared" si="10"/>
        <v>82020</v>
      </c>
      <c r="V341" s="80" t="str">
        <f t="shared" si="11"/>
        <v>31 a 60 dias</v>
      </c>
    </row>
    <row r="342" spans="1:22" x14ac:dyDescent="0.25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1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2">
        <v>21638.879999999997</v>
      </c>
      <c r="U342" s="81" t="str">
        <f t="shared" si="10"/>
        <v>82020</v>
      </c>
      <c r="V342" s="80" t="str">
        <f t="shared" si="11"/>
        <v>Acima de 120 dias</v>
      </c>
    </row>
    <row r="343" spans="1:22" x14ac:dyDescent="0.25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1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2">
        <v>2192.41</v>
      </c>
      <c r="U343" s="81" t="str">
        <f t="shared" si="10"/>
        <v>82020</v>
      </c>
      <c r="V343" s="80" t="str">
        <f t="shared" si="11"/>
        <v>61 a 90 dias</v>
      </c>
    </row>
    <row r="344" spans="1:22" x14ac:dyDescent="0.25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1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2">
        <v>13789.79</v>
      </c>
      <c r="U344" s="81" t="str">
        <f t="shared" si="10"/>
        <v>92020</v>
      </c>
      <c r="V344" s="80" t="str">
        <f t="shared" si="11"/>
        <v>31 a 60 dias</v>
      </c>
    </row>
    <row r="345" spans="1:22" x14ac:dyDescent="0.25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1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2">
        <v>4402.3899999999994</v>
      </c>
      <c r="U345" s="81" t="str">
        <f t="shared" si="10"/>
        <v>82020</v>
      </c>
      <c r="V345" s="80" t="str">
        <f t="shared" si="11"/>
        <v>Acima de 120 dias</v>
      </c>
    </row>
    <row r="346" spans="1:22" x14ac:dyDescent="0.25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1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2">
        <v>1563.41</v>
      </c>
      <c r="U346" s="81" t="str">
        <f t="shared" si="10"/>
        <v>72020</v>
      </c>
      <c r="V346" s="80" t="str">
        <f t="shared" si="11"/>
        <v>31 a 60 dias</v>
      </c>
    </row>
    <row r="347" spans="1:22" x14ac:dyDescent="0.25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1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2">
        <v>7443.4000000000005</v>
      </c>
      <c r="U347" s="81" t="str">
        <f t="shared" si="10"/>
        <v>72020</v>
      </c>
      <c r="V347" s="80" t="str">
        <f t="shared" si="11"/>
        <v>Acima de 120 dias</v>
      </c>
    </row>
    <row r="348" spans="1:22" x14ac:dyDescent="0.25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1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2">
        <v>4993.13</v>
      </c>
      <c r="U348" s="81" t="str">
        <f t="shared" si="10"/>
        <v>82020</v>
      </c>
      <c r="V348" s="80" t="str">
        <f t="shared" si="11"/>
        <v>1 a 30 dias</v>
      </c>
    </row>
    <row r="349" spans="1:22" x14ac:dyDescent="0.25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1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2">
        <v>12392.83</v>
      </c>
      <c r="U349" s="81" t="str">
        <f t="shared" si="10"/>
        <v>72020</v>
      </c>
      <c r="V349" s="80" t="str">
        <f t="shared" si="11"/>
        <v>1 a 30 dias</v>
      </c>
    </row>
    <row r="350" spans="1:22" x14ac:dyDescent="0.25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1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2">
        <v>6094.46</v>
      </c>
      <c r="U350" s="81" t="str">
        <f t="shared" si="10"/>
        <v>92020</v>
      </c>
      <c r="V350" s="80" t="str">
        <f t="shared" si="11"/>
        <v>31 a 60 dias</v>
      </c>
    </row>
    <row r="351" spans="1:22" x14ac:dyDescent="0.25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1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2">
        <v>6379.91</v>
      </c>
      <c r="U351" s="81" t="str">
        <f t="shared" si="10"/>
        <v>72020</v>
      </c>
      <c r="V351" s="80" t="str">
        <f t="shared" si="11"/>
        <v>Acima de 120 dias</v>
      </c>
    </row>
    <row r="352" spans="1:22" x14ac:dyDescent="0.25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1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2">
        <v>2255.7600000000002</v>
      </c>
      <c r="U352" s="81" t="str">
        <f t="shared" si="10"/>
        <v>72020</v>
      </c>
      <c r="V352" s="80" t="str">
        <f t="shared" si="11"/>
        <v>1 a 30 dias</v>
      </c>
    </row>
    <row r="353" spans="1:22" x14ac:dyDescent="0.25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1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2">
        <v>2215.52</v>
      </c>
      <c r="U353" s="81" t="str">
        <f t="shared" si="10"/>
        <v>102020</v>
      </c>
      <c r="V353" s="80" t="str">
        <f t="shared" si="11"/>
        <v>1 a 30 dias</v>
      </c>
    </row>
    <row r="354" spans="1:22" x14ac:dyDescent="0.25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1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2">
        <v>6042.43</v>
      </c>
      <c r="U354" s="81" t="str">
        <f t="shared" si="10"/>
        <v>102020</v>
      </c>
      <c r="V354" s="80" t="str">
        <f t="shared" si="11"/>
        <v>1 a 30 dias</v>
      </c>
    </row>
    <row r="355" spans="1:22" x14ac:dyDescent="0.25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1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2">
        <v>2342.41</v>
      </c>
      <c r="U355" s="81" t="str">
        <f t="shared" si="10"/>
        <v>102020</v>
      </c>
      <c r="V355" s="80" t="str">
        <f t="shared" si="11"/>
        <v>31 a 60 dias</v>
      </c>
    </row>
    <row r="356" spans="1:22" x14ac:dyDescent="0.25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1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1">
        <v>9611.26</v>
      </c>
      <c r="U356" s="81" t="str">
        <f t="shared" si="10"/>
        <v>52020</v>
      </c>
      <c r="V356" s="80" t="str">
        <f t="shared" si="11"/>
        <v>1 a 30 dias</v>
      </c>
    </row>
    <row r="357" spans="1:22" x14ac:dyDescent="0.25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1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2">
        <v>21890.94</v>
      </c>
      <c r="U357" s="81" t="str">
        <f t="shared" si="10"/>
        <v>82020</v>
      </c>
      <c r="V357" s="80" t="str">
        <f t="shared" si="11"/>
        <v>1 a 30 dias</v>
      </c>
    </row>
    <row r="358" spans="1:22" x14ac:dyDescent="0.25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1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2">
        <v>8515.0299999999988</v>
      </c>
      <c r="U358" s="81" t="str">
        <f t="shared" si="10"/>
        <v>82020</v>
      </c>
      <c r="V358" s="80" t="str">
        <f t="shared" si="11"/>
        <v>1 a 30 dias</v>
      </c>
    </row>
    <row r="359" spans="1:22" x14ac:dyDescent="0.25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1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2">
        <v>4813.8500000000004</v>
      </c>
      <c r="U359" s="81" t="str">
        <f t="shared" si="10"/>
        <v>92020</v>
      </c>
      <c r="V359" s="80" t="str">
        <f t="shared" si="11"/>
        <v>Acima de 120 dias</v>
      </c>
    </row>
    <row r="360" spans="1:22" x14ac:dyDescent="0.25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1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2">
        <v>2969.83</v>
      </c>
      <c r="U360" s="81" t="str">
        <f t="shared" si="10"/>
        <v>82020</v>
      </c>
      <c r="V360" s="80" t="str">
        <f t="shared" si="11"/>
        <v>Acima de 120 dias</v>
      </c>
    </row>
    <row r="361" spans="1:22" x14ac:dyDescent="0.25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1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2">
        <v>8851.61</v>
      </c>
      <c r="U361" s="81" t="str">
        <f t="shared" si="10"/>
        <v>92020</v>
      </c>
      <c r="V361" s="80" t="str">
        <f t="shared" si="11"/>
        <v>61 a 90 dias</v>
      </c>
    </row>
    <row r="362" spans="1:22" x14ac:dyDescent="0.25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1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2">
        <v>542.62</v>
      </c>
      <c r="U362" s="81" t="str">
        <f t="shared" si="10"/>
        <v>32020</v>
      </c>
      <c r="V362" s="80" t="str">
        <f t="shared" si="11"/>
        <v>Acima de 120 dias</v>
      </c>
    </row>
    <row r="363" spans="1:22" x14ac:dyDescent="0.25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1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2">
        <v>575.48</v>
      </c>
      <c r="U363" s="81" t="str">
        <f t="shared" si="10"/>
        <v>32020</v>
      </c>
      <c r="V363" s="80" t="str">
        <f t="shared" si="11"/>
        <v>1 a 30 dias</v>
      </c>
    </row>
    <row r="364" spans="1:22" x14ac:dyDescent="0.25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1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2">
        <v>6984.47</v>
      </c>
      <c r="U364" s="81" t="str">
        <f t="shared" si="10"/>
        <v>42020</v>
      </c>
      <c r="V364" s="80" t="str">
        <f t="shared" si="11"/>
        <v>Acima de 120 dias</v>
      </c>
    </row>
    <row r="365" spans="1:22" x14ac:dyDescent="0.25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1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2">
        <v>7165.35</v>
      </c>
      <c r="U365" s="81" t="str">
        <f t="shared" si="10"/>
        <v>42020</v>
      </c>
      <c r="V365" s="80" t="str">
        <f t="shared" si="11"/>
        <v>61 a 90 dias</v>
      </c>
    </row>
    <row r="366" spans="1:22" x14ac:dyDescent="0.25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1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2">
        <v>3556.4</v>
      </c>
      <c r="U366" s="81" t="str">
        <f t="shared" si="10"/>
        <v>52020</v>
      </c>
      <c r="V366" s="80" t="str">
        <f t="shared" si="11"/>
        <v>Acima de 120 dias</v>
      </c>
    </row>
    <row r="367" spans="1:22" x14ac:dyDescent="0.25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1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2">
        <v>16884.400000000001</v>
      </c>
      <c r="U367" s="81" t="str">
        <f t="shared" si="10"/>
        <v>52020</v>
      </c>
      <c r="V367" s="80" t="str">
        <f t="shared" si="11"/>
        <v>Acima de 120 dias</v>
      </c>
    </row>
    <row r="368" spans="1:22" x14ac:dyDescent="0.25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1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2">
        <v>4584.7800000000007</v>
      </c>
      <c r="U368" s="81" t="str">
        <f t="shared" si="10"/>
        <v>102020</v>
      </c>
      <c r="V368" s="80" t="str">
        <f t="shared" si="11"/>
        <v>31 a 60 dias</v>
      </c>
    </row>
    <row r="369" spans="1:22" x14ac:dyDescent="0.25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1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2">
        <v>27049.78</v>
      </c>
      <c r="U369" s="81" t="str">
        <f t="shared" si="10"/>
        <v>82020</v>
      </c>
      <c r="V369" s="80" t="str">
        <f t="shared" si="11"/>
        <v>Acima de 120 dias</v>
      </c>
    </row>
    <row r="370" spans="1:22" x14ac:dyDescent="0.25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1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2">
        <v>7259.64</v>
      </c>
      <c r="U370" s="81" t="str">
        <f t="shared" si="10"/>
        <v>82020</v>
      </c>
      <c r="V370" s="80" t="str">
        <f t="shared" si="11"/>
        <v>1 a 30 dias</v>
      </c>
    </row>
    <row r="371" spans="1:22" x14ac:dyDescent="0.25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1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2">
        <v>6445.2</v>
      </c>
      <c r="U371" s="81" t="str">
        <f t="shared" si="10"/>
        <v>92020</v>
      </c>
      <c r="V371" s="80" t="str">
        <f t="shared" si="11"/>
        <v>91 a 120 dias</v>
      </c>
    </row>
    <row r="372" spans="1:22" x14ac:dyDescent="0.25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1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2">
        <v>7266.1900000000005</v>
      </c>
      <c r="U372" s="81" t="str">
        <f t="shared" si="10"/>
        <v>82020</v>
      </c>
      <c r="V372" s="80" t="str">
        <f t="shared" si="11"/>
        <v>61 a 90 dias</v>
      </c>
    </row>
    <row r="373" spans="1:22" x14ac:dyDescent="0.25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1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2">
        <v>6982.21</v>
      </c>
      <c r="U373" s="81" t="str">
        <f t="shared" si="10"/>
        <v>82020</v>
      </c>
      <c r="V373" s="80" t="str">
        <f t="shared" si="11"/>
        <v>Acima de 120 dias</v>
      </c>
    </row>
    <row r="374" spans="1:22" x14ac:dyDescent="0.25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1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2">
        <v>24169.93</v>
      </c>
      <c r="U374" s="81" t="str">
        <f t="shared" si="10"/>
        <v>102020</v>
      </c>
      <c r="V374" s="80" t="str">
        <f t="shared" si="11"/>
        <v>91 a 120 dias</v>
      </c>
    </row>
    <row r="375" spans="1:22" x14ac:dyDescent="0.25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1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2">
        <v>14448.2</v>
      </c>
      <c r="U375" s="81" t="str">
        <f t="shared" si="10"/>
        <v>42020</v>
      </c>
      <c r="V375" s="80" t="str">
        <f t="shared" si="11"/>
        <v>1 a 30 dias</v>
      </c>
    </row>
    <row r="376" spans="1:22" x14ac:dyDescent="0.25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1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2">
        <v>6830.11</v>
      </c>
      <c r="U376" s="81" t="str">
        <f t="shared" si="10"/>
        <v>92020</v>
      </c>
      <c r="V376" s="80" t="str">
        <f t="shared" si="11"/>
        <v>91 a 120 dias</v>
      </c>
    </row>
    <row r="377" spans="1:22" x14ac:dyDescent="0.25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1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2">
        <v>8577.18</v>
      </c>
      <c r="U377" s="81" t="str">
        <f t="shared" si="10"/>
        <v>52020</v>
      </c>
      <c r="V377" s="80" t="str">
        <f t="shared" si="11"/>
        <v>1 a 30 dias</v>
      </c>
    </row>
    <row r="378" spans="1:22" x14ac:dyDescent="0.25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1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2">
        <v>12605.67</v>
      </c>
      <c r="U378" s="81" t="str">
        <f t="shared" si="10"/>
        <v>82020</v>
      </c>
      <c r="V378" s="80" t="str">
        <f t="shared" si="11"/>
        <v>Acima de 120 dias</v>
      </c>
    </row>
    <row r="379" spans="1:22" x14ac:dyDescent="0.25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1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2">
        <v>2760.37</v>
      </c>
      <c r="U379" s="81" t="str">
        <f t="shared" si="10"/>
        <v>72020</v>
      </c>
      <c r="V379" s="80" t="str">
        <f t="shared" si="11"/>
        <v>Acima de 120 dias</v>
      </c>
    </row>
    <row r="380" spans="1:22" x14ac:dyDescent="0.25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1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2">
        <v>2500.8200000000002</v>
      </c>
      <c r="U380" s="81" t="str">
        <f t="shared" si="10"/>
        <v>72020</v>
      </c>
      <c r="V380" s="80" t="str">
        <f t="shared" si="11"/>
        <v>1 a 30 dias</v>
      </c>
    </row>
    <row r="381" spans="1:22" x14ac:dyDescent="0.25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1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2">
        <v>8975.4700000000012</v>
      </c>
      <c r="U381" s="81" t="str">
        <f t="shared" si="10"/>
        <v>82020</v>
      </c>
      <c r="V381" s="80" t="str">
        <f t="shared" si="11"/>
        <v>1 a 30 dias</v>
      </c>
    </row>
    <row r="382" spans="1:22" x14ac:dyDescent="0.25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1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2">
        <v>8824.81</v>
      </c>
      <c r="U382" s="81" t="str">
        <f t="shared" si="10"/>
        <v>92020</v>
      </c>
      <c r="V382" s="80" t="str">
        <f t="shared" si="11"/>
        <v>1 a 30 dias</v>
      </c>
    </row>
    <row r="383" spans="1:22" x14ac:dyDescent="0.25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1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2">
        <v>5195.26</v>
      </c>
      <c r="U383" s="81" t="str">
        <f t="shared" si="10"/>
        <v>32020</v>
      </c>
      <c r="V383" s="80" t="str">
        <f t="shared" si="11"/>
        <v>1 a 30 dias</v>
      </c>
    </row>
    <row r="384" spans="1:22" x14ac:dyDescent="0.25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1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2">
        <v>1669.54</v>
      </c>
      <c r="U384" s="81" t="str">
        <f t="shared" si="10"/>
        <v>32020</v>
      </c>
      <c r="V384" s="80" t="str">
        <f t="shared" si="11"/>
        <v>31 a 60 dias</v>
      </c>
    </row>
    <row r="385" spans="1:22" x14ac:dyDescent="0.25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1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2">
        <v>1797.81</v>
      </c>
      <c r="U385" s="81" t="str">
        <f t="shared" si="10"/>
        <v>52020</v>
      </c>
      <c r="V385" s="80" t="str">
        <f t="shared" si="11"/>
        <v>Acima de 120 dias</v>
      </c>
    </row>
    <row r="386" spans="1:22" x14ac:dyDescent="0.25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1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2">
        <v>32454.71</v>
      </c>
      <c r="U386" s="81" t="str">
        <f t="shared" ref="U386:U449" si="12">MONTH(D386)&amp;YEAR(D386)</f>
        <v>52020</v>
      </c>
      <c r="V386" s="80" t="str">
        <f t="shared" si="11"/>
        <v>61 a 90 dias</v>
      </c>
    </row>
    <row r="387" spans="1:22" x14ac:dyDescent="0.25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1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2">
        <v>2186.5299999999997</v>
      </c>
      <c r="U387" s="81" t="str">
        <f t="shared" si="12"/>
        <v>82020</v>
      </c>
      <c r="V387" s="80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25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1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2">
        <v>7699.91</v>
      </c>
      <c r="U388" s="81" t="str">
        <f t="shared" si="12"/>
        <v>82020</v>
      </c>
      <c r="V388" s="80" t="str">
        <f t="shared" si="13"/>
        <v>1 a 30 dias</v>
      </c>
    </row>
    <row r="389" spans="1:22" x14ac:dyDescent="0.25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1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2">
        <v>10533.76</v>
      </c>
      <c r="U389" s="81" t="str">
        <f t="shared" si="12"/>
        <v>72020</v>
      </c>
      <c r="V389" s="80" t="str">
        <f t="shared" si="13"/>
        <v>Acima de 120 dias</v>
      </c>
    </row>
    <row r="390" spans="1:22" x14ac:dyDescent="0.25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1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2">
        <v>14616.87</v>
      </c>
      <c r="U390" s="81" t="str">
        <f t="shared" si="12"/>
        <v>72020</v>
      </c>
      <c r="V390" s="80" t="str">
        <f t="shared" si="13"/>
        <v>Acima de 120 dias</v>
      </c>
    </row>
    <row r="391" spans="1:22" x14ac:dyDescent="0.25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1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2">
        <v>1824.99</v>
      </c>
      <c r="U391" s="81" t="str">
        <f t="shared" si="12"/>
        <v>72020</v>
      </c>
      <c r="V391" s="80" t="str">
        <f t="shared" si="13"/>
        <v>1 a 30 dias</v>
      </c>
    </row>
    <row r="392" spans="1:22" x14ac:dyDescent="0.25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1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2">
        <v>6332.58</v>
      </c>
      <c r="U392" s="81" t="str">
        <f t="shared" si="12"/>
        <v>72020</v>
      </c>
      <c r="V392" s="80" t="str">
        <f t="shared" si="13"/>
        <v>31 a 60 dias</v>
      </c>
    </row>
    <row r="393" spans="1:22" x14ac:dyDescent="0.25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1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2">
        <v>7827.74</v>
      </c>
      <c r="U393" s="81" t="str">
        <f t="shared" si="12"/>
        <v>72020</v>
      </c>
      <c r="V393" s="80" t="str">
        <f t="shared" si="13"/>
        <v>31 a 60 dias</v>
      </c>
    </row>
    <row r="394" spans="1:22" x14ac:dyDescent="0.25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1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2">
        <v>5027.12</v>
      </c>
      <c r="U394" s="81" t="str">
        <f t="shared" si="12"/>
        <v>72020</v>
      </c>
      <c r="V394" s="80" t="str">
        <f t="shared" si="13"/>
        <v>1 a 30 dias</v>
      </c>
    </row>
    <row r="395" spans="1:22" x14ac:dyDescent="0.25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1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2">
        <v>5911.49</v>
      </c>
      <c r="U395" s="81" t="str">
        <f t="shared" si="12"/>
        <v>82020</v>
      </c>
      <c r="V395" s="80" t="str">
        <f t="shared" si="13"/>
        <v>Acima de 120 dias</v>
      </c>
    </row>
    <row r="396" spans="1:22" x14ac:dyDescent="0.25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1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2">
        <v>4170.4799999999996</v>
      </c>
      <c r="U396" s="81" t="str">
        <f t="shared" si="12"/>
        <v>82020</v>
      </c>
      <c r="V396" s="80" t="str">
        <f t="shared" si="13"/>
        <v>Acima de 120 dias</v>
      </c>
    </row>
    <row r="397" spans="1:22" x14ac:dyDescent="0.25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1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2">
        <v>5108.72</v>
      </c>
      <c r="U397" s="81" t="str">
        <f t="shared" si="12"/>
        <v>82020</v>
      </c>
      <c r="V397" s="80" t="str">
        <f t="shared" si="13"/>
        <v>Acima de 120 dias</v>
      </c>
    </row>
    <row r="398" spans="1:22" x14ac:dyDescent="0.25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1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2">
        <v>12445.73</v>
      </c>
      <c r="U398" s="81" t="str">
        <f t="shared" si="12"/>
        <v>62020</v>
      </c>
      <c r="V398" s="80" t="str">
        <f t="shared" si="13"/>
        <v>Acima de 120 dias</v>
      </c>
    </row>
    <row r="399" spans="1:22" x14ac:dyDescent="0.25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1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2">
        <v>5745.01</v>
      </c>
      <c r="U399" s="81" t="str">
        <f t="shared" si="12"/>
        <v>82020</v>
      </c>
      <c r="V399" s="80" t="str">
        <f t="shared" si="13"/>
        <v>Acima de 120 dias</v>
      </c>
    </row>
    <row r="400" spans="1:22" x14ac:dyDescent="0.25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1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2">
        <v>8787.35</v>
      </c>
      <c r="U400" s="81" t="str">
        <f t="shared" si="12"/>
        <v>82020</v>
      </c>
      <c r="V400" s="80" t="str">
        <f t="shared" si="13"/>
        <v>Acima de 120 dias</v>
      </c>
    </row>
    <row r="401" spans="1:22" x14ac:dyDescent="0.25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1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2">
        <v>28047.51</v>
      </c>
      <c r="U401" s="81" t="str">
        <f t="shared" si="12"/>
        <v>82020</v>
      </c>
      <c r="V401" s="80" t="str">
        <f t="shared" si="13"/>
        <v>Acima de 120 dias</v>
      </c>
    </row>
    <row r="402" spans="1:22" x14ac:dyDescent="0.25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1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2">
        <v>2561.37</v>
      </c>
      <c r="U402" s="81" t="str">
        <f t="shared" si="12"/>
        <v>92020</v>
      </c>
      <c r="V402" s="80" t="str">
        <f t="shared" si="13"/>
        <v>1 a 30 dias</v>
      </c>
    </row>
    <row r="403" spans="1:22" x14ac:dyDescent="0.25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1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2">
        <v>4405.5</v>
      </c>
      <c r="U403" s="81" t="str">
        <f t="shared" si="12"/>
        <v>92020</v>
      </c>
      <c r="V403" s="80" t="str">
        <f t="shared" si="13"/>
        <v>Acima de 120 dias</v>
      </c>
    </row>
    <row r="404" spans="1:22" x14ac:dyDescent="0.25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1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1">
        <v>16893.009999999998</v>
      </c>
      <c r="U404" s="81" t="str">
        <f t="shared" si="12"/>
        <v>92020</v>
      </c>
      <c r="V404" s="80" t="str">
        <f t="shared" si="13"/>
        <v>1 a 30 dias</v>
      </c>
    </row>
    <row r="405" spans="1:22" x14ac:dyDescent="0.25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1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2">
        <v>467.87</v>
      </c>
      <c r="U405" s="81" t="str">
        <f t="shared" si="12"/>
        <v>32020</v>
      </c>
      <c r="V405" s="80" t="str">
        <f t="shared" si="13"/>
        <v>91 a 120 dias</v>
      </c>
    </row>
    <row r="406" spans="1:22" x14ac:dyDescent="0.25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1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2">
        <v>661.81</v>
      </c>
      <c r="U406" s="81" t="str">
        <f t="shared" si="12"/>
        <v>32020</v>
      </c>
      <c r="V406" s="80" t="str">
        <f t="shared" si="13"/>
        <v>Acima de 120 dias</v>
      </c>
    </row>
    <row r="407" spans="1:22" x14ac:dyDescent="0.25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1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2">
        <v>9336.9700000000012</v>
      </c>
      <c r="U407" s="81" t="str">
        <f t="shared" si="12"/>
        <v>52020</v>
      </c>
      <c r="V407" s="80" t="str">
        <f t="shared" si="13"/>
        <v>Acima de 120 dias</v>
      </c>
    </row>
    <row r="408" spans="1:22" x14ac:dyDescent="0.25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1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2">
        <v>6924.81</v>
      </c>
      <c r="U408" s="81" t="str">
        <f t="shared" si="12"/>
        <v>62020</v>
      </c>
      <c r="V408" s="80" t="str">
        <f t="shared" si="13"/>
        <v>61 a 90 dias</v>
      </c>
    </row>
    <row r="409" spans="1:22" x14ac:dyDescent="0.25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1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2">
        <v>16319.470000000001</v>
      </c>
      <c r="U409" s="81" t="str">
        <f t="shared" si="12"/>
        <v>52020</v>
      </c>
      <c r="V409" s="80" t="str">
        <f t="shared" si="13"/>
        <v>1 a 30 dias</v>
      </c>
    </row>
    <row r="410" spans="1:22" x14ac:dyDescent="0.25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1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2">
        <v>4354.57</v>
      </c>
      <c r="U410" s="81" t="str">
        <f t="shared" si="12"/>
        <v>72020</v>
      </c>
      <c r="V410" s="80" t="str">
        <f t="shared" si="13"/>
        <v>31 a 60 dias</v>
      </c>
    </row>
    <row r="411" spans="1:22" x14ac:dyDescent="0.25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1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2">
        <v>13894.439999999999</v>
      </c>
      <c r="U411" s="81" t="str">
        <f t="shared" si="12"/>
        <v>72020</v>
      </c>
      <c r="V411" s="80" t="str">
        <f t="shared" si="13"/>
        <v>61 a 90 dias</v>
      </c>
    </row>
    <row r="412" spans="1:22" x14ac:dyDescent="0.25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1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2">
        <v>4938.7</v>
      </c>
      <c r="U412" s="81" t="str">
        <f t="shared" si="12"/>
        <v>82020</v>
      </c>
      <c r="V412" s="80" t="str">
        <f t="shared" si="13"/>
        <v>1 a 30 dias</v>
      </c>
    </row>
    <row r="413" spans="1:22" x14ac:dyDescent="0.25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1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2">
        <v>2610.42</v>
      </c>
      <c r="U413" s="81" t="str">
        <f t="shared" si="12"/>
        <v>82020</v>
      </c>
      <c r="V413" s="80" t="str">
        <f t="shared" si="13"/>
        <v>61 a 90 dias</v>
      </c>
    </row>
    <row r="414" spans="1:22" x14ac:dyDescent="0.25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1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2">
        <v>3231.67</v>
      </c>
      <c r="U414" s="81" t="str">
        <f t="shared" si="12"/>
        <v>92020</v>
      </c>
      <c r="V414" s="80" t="str">
        <f t="shared" si="13"/>
        <v>Acima de 120 dias</v>
      </c>
    </row>
    <row r="415" spans="1:22" x14ac:dyDescent="0.25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1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2">
        <v>16731.32</v>
      </c>
      <c r="U415" s="81" t="str">
        <f t="shared" si="12"/>
        <v>102020</v>
      </c>
      <c r="V415" s="80" t="str">
        <f t="shared" si="13"/>
        <v>1 a 30 dias</v>
      </c>
    </row>
    <row r="416" spans="1:22" x14ac:dyDescent="0.25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1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2">
        <v>24995.57</v>
      </c>
      <c r="U416" s="81" t="str">
        <f t="shared" si="12"/>
        <v>92020</v>
      </c>
      <c r="V416" s="80" t="str">
        <f t="shared" si="13"/>
        <v>61 a 90 dias</v>
      </c>
    </row>
    <row r="417" spans="1:22" x14ac:dyDescent="0.25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1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2">
        <v>5045.6099999999997</v>
      </c>
      <c r="U417" s="81" t="str">
        <f t="shared" si="12"/>
        <v>82020</v>
      </c>
      <c r="V417" s="80" t="str">
        <f t="shared" si="13"/>
        <v>1 a 30 dias</v>
      </c>
    </row>
    <row r="418" spans="1:22" x14ac:dyDescent="0.25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1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2">
        <v>11370.4</v>
      </c>
      <c r="U418" s="81" t="str">
        <f t="shared" si="12"/>
        <v>92020</v>
      </c>
      <c r="V418" s="80" t="str">
        <f t="shared" si="13"/>
        <v>Acima de 120 dias</v>
      </c>
    </row>
    <row r="419" spans="1:22" x14ac:dyDescent="0.25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1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2">
        <v>889.21</v>
      </c>
      <c r="U419" s="81" t="str">
        <f t="shared" si="12"/>
        <v>32020</v>
      </c>
      <c r="V419" s="80" t="str">
        <f t="shared" si="13"/>
        <v>Acima de 120 dias</v>
      </c>
    </row>
    <row r="420" spans="1:22" x14ac:dyDescent="0.25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1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2">
        <v>4749.95</v>
      </c>
      <c r="U420" s="81" t="str">
        <f t="shared" si="12"/>
        <v>62020</v>
      </c>
      <c r="V420" s="80" t="str">
        <f t="shared" si="13"/>
        <v>Acima de 120 dias</v>
      </c>
    </row>
    <row r="421" spans="1:22" x14ac:dyDescent="0.25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1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2">
        <v>2157.17</v>
      </c>
      <c r="U421" s="81" t="str">
        <f t="shared" si="12"/>
        <v>62020</v>
      </c>
      <c r="V421" s="80" t="str">
        <f t="shared" si="13"/>
        <v>Acima de 120 dias</v>
      </c>
    </row>
    <row r="422" spans="1:22" x14ac:dyDescent="0.25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1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2">
        <v>4202.09</v>
      </c>
      <c r="U422" s="81" t="str">
        <f t="shared" si="12"/>
        <v>52020</v>
      </c>
      <c r="V422" s="80" t="str">
        <f t="shared" si="13"/>
        <v>61 a 90 dias</v>
      </c>
    </row>
    <row r="423" spans="1:22" x14ac:dyDescent="0.25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1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2">
        <v>2525.0499999999997</v>
      </c>
      <c r="U423" s="81" t="str">
        <f t="shared" si="12"/>
        <v>62020</v>
      </c>
      <c r="V423" s="80" t="str">
        <f t="shared" si="13"/>
        <v>Acima de 120 dias</v>
      </c>
    </row>
    <row r="424" spans="1:22" x14ac:dyDescent="0.25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1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2">
        <v>2138.2000000000003</v>
      </c>
      <c r="U424" s="81" t="str">
        <f t="shared" si="12"/>
        <v>82020</v>
      </c>
      <c r="V424" s="80" t="str">
        <f t="shared" si="13"/>
        <v>61 a 90 dias</v>
      </c>
    </row>
    <row r="425" spans="1:22" x14ac:dyDescent="0.25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1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2">
        <v>1500.07</v>
      </c>
      <c r="U425" s="81" t="str">
        <f t="shared" si="12"/>
        <v>42020</v>
      </c>
      <c r="V425" s="80" t="str">
        <f t="shared" si="13"/>
        <v>Acima de 120 dias</v>
      </c>
    </row>
    <row r="426" spans="1:22" x14ac:dyDescent="0.25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1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2">
        <v>10087.73</v>
      </c>
      <c r="U426" s="81" t="str">
        <f t="shared" si="12"/>
        <v>52020</v>
      </c>
      <c r="V426" s="80" t="str">
        <f t="shared" si="13"/>
        <v>1 a 30 dias</v>
      </c>
    </row>
    <row r="427" spans="1:22" x14ac:dyDescent="0.25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1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2">
        <v>5937.47</v>
      </c>
      <c r="U427" s="81" t="str">
        <f t="shared" si="12"/>
        <v>72020</v>
      </c>
      <c r="V427" s="80" t="str">
        <f t="shared" si="13"/>
        <v>Acima de 120 dias</v>
      </c>
    </row>
    <row r="428" spans="1:22" x14ac:dyDescent="0.25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1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2">
        <v>18451.259999999998</v>
      </c>
      <c r="U428" s="81" t="str">
        <f t="shared" si="12"/>
        <v>82020</v>
      </c>
      <c r="V428" s="80" t="str">
        <f t="shared" si="13"/>
        <v>1 a 30 dias</v>
      </c>
    </row>
    <row r="429" spans="1:22" x14ac:dyDescent="0.25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1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2">
        <v>2720.03</v>
      </c>
      <c r="U429" s="81" t="str">
        <f t="shared" si="12"/>
        <v>72020</v>
      </c>
      <c r="V429" s="80" t="str">
        <f t="shared" si="13"/>
        <v>31 a 60 dias</v>
      </c>
    </row>
    <row r="430" spans="1:22" x14ac:dyDescent="0.25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1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2">
        <v>12126</v>
      </c>
      <c r="U430" s="81" t="str">
        <f t="shared" si="12"/>
        <v>72020</v>
      </c>
      <c r="V430" s="80" t="str">
        <f t="shared" si="13"/>
        <v>Acima de 120 dias</v>
      </c>
    </row>
    <row r="431" spans="1:22" x14ac:dyDescent="0.25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1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2">
        <v>5931.55</v>
      </c>
      <c r="U431" s="81" t="str">
        <f t="shared" si="12"/>
        <v>92020</v>
      </c>
      <c r="V431" s="80" t="str">
        <f t="shared" si="13"/>
        <v>1 a 30 dias</v>
      </c>
    </row>
    <row r="432" spans="1:22" x14ac:dyDescent="0.25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1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2">
        <v>11842.07</v>
      </c>
      <c r="U432" s="81" t="str">
        <f t="shared" si="12"/>
        <v>102020</v>
      </c>
      <c r="V432" s="80" t="str">
        <f t="shared" si="13"/>
        <v>Acima de 120 dias</v>
      </c>
    </row>
    <row r="433" spans="1:22" x14ac:dyDescent="0.25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1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2">
        <v>13121.87</v>
      </c>
      <c r="U433" s="81" t="str">
        <f t="shared" si="12"/>
        <v>52020</v>
      </c>
      <c r="V433" s="80" t="str">
        <f t="shared" si="13"/>
        <v>Acima de 120 dias</v>
      </c>
    </row>
    <row r="434" spans="1:22" x14ac:dyDescent="0.25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1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2">
        <v>18204.120000000003</v>
      </c>
      <c r="U434" s="81" t="str">
        <f t="shared" si="12"/>
        <v>52020</v>
      </c>
      <c r="V434" s="80" t="str">
        <f t="shared" si="13"/>
        <v>Acima de 120 dias</v>
      </c>
    </row>
    <row r="435" spans="1:22" x14ac:dyDescent="0.25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1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2">
        <v>1610.56</v>
      </c>
      <c r="U435" s="81" t="str">
        <f t="shared" si="12"/>
        <v>52020</v>
      </c>
      <c r="V435" s="80" t="str">
        <f t="shared" si="13"/>
        <v>31 a 60 dias</v>
      </c>
    </row>
    <row r="436" spans="1:22" x14ac:dyDescent="0.25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1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2">
        <v>7310.07</v>
      </c>
      <c r="U436" s="81" t="str">
        <f t="shared" si="12"/>
        <v>72020</v>
      </c>
      <c r="V436" s="80" t="str">
        <f t="shared" si="13"/>
        <v>31 a 60 dias</v>
      </c>
    </row>
    <row r="437" spans="1:22" x14ac:dyDescent="0.25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1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2">
        <v>13907.53</v>
      </c>
      <c r="U437" s="81" t="str">
        <f t="shared" si="12"/>
        <v>82020</v>
      </c>
      <c r="V437" s="80" t="str">
        <f t="shared" si="13"/>
        <v>61 a 90 dias</v>
      </c>
    </row>
    <row r="438" spans="1:22" x14ac:dyDescent="0.25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1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2">
        <v>5168.37</v>
      </c>
      <c r="U438" s="81" t="str">
        <f t="shared" si="12"/>
        <v>82020</v>
      </c>
      <c r="V438" s="80" t="str">
        <f t="shared" si="13"/>
        <v>Acima de 120 dias</v>
      </c>
    </row>
    <row r="439" spans="1:22" x14ac:dyDescent="0.25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1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2">
        <v>5540.14</v>
      </c>
      <c r="U439" s="81" t="str">
        <f t="shared" si="12"/>
        <v>92020</v>
      </c>
      <c r="V439" s="80" t="str">
        <f t="shared" si="13"/>
        <v>1 a 30 dias</v>
      </c>
    </row>
    <row r="440" spans="1:22" x14ac:dyDescent="0.25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1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2">
        <v>4647.54</v>
      </c>
      <c r="U440" s="81" t="str">
        <f t="shared" si="12"/>
        <v>82020</v>
      </c>
      <c r="V440" s="80" t="str">
        <f t="shared" si="13"/>
        <v>31 a 60 dias</v>
      </c>
    </row>
    <row r="441" spans="1:22" x14ac:dyDescent="0.25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1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2">
        <v>5176.84</v>
      </c>
      <c r="U441" s="81" t="str">
        <f t="shared" si="12"/>
        <v>82020</v>
      </c>
      <c r="V441" s="80" t="str">
        <f t="shared" si="13"/>
        <v>31 a 60 dias</v>
      </c>
    </row>
    <row r="442" spans="1:22" x14ac:dyDescent="0.25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1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2">
        <v>9060.3700000000008</v>
      </c>
      <c r="U442" s="81" t="str">
        <f t="shared" si="12"/>
        <v>82020</v>
      </c>
      <c r="V442" s="80" t="str">
        <f t="shared" si="13"/>
        <v>61 a 90 dias</v>
      </c>
    </row>
    <row r="443" spans="1:22" x14ac:dyDescent="0.25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1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2">
        <v>10087.41</v>
      </c>
      <c r="U443" s="81" t="str">
        <f t="shared" si="12"/>
        <v>42020</v>
      </c>
      <c r="V443" s="80" t="str">
        <f t="shared" si="13"/>
        <v>Acima de 120 dias</v>
      </c>
    </row>
    <row r="444" spans="1:22" x14ac:dyDescent="0.25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1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2">
        <v>10861.18</v>
      </c>
      <c r="U444" s="81" t="str">
        <f t="shared" si="12"/>
        <v>52020</v>
      </c>
      <c r="V444" s="80" t="str">
        <f t="shared" si="13"/>
        <v>Acima de 120 dias</v>
      </c>
    </row>
    <row r="445" spans="1:22" x14ac:dyDescent="0.25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1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2">
        <v>2952.74</v>
      </c>
      <c r="U445" s="81" t="str">
        <f t="shared" si="12"/>
        <v>62020</v>
      </c>
      <c r="V445" s="80" t="str">
        <f t="shared" si="13"/>
        <v>Acima de 120 dias</v>
      </c>
    </row>
    <row r="446" spans="1:22" x14ac:dyDescent="0.25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1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2">
        <v>11098.32</v>
      </c>
      <c r="U446" s="81" t="str">
        <f t="shared" si="12"/>
        <v>92020</v>
      </c>
      <c r="V446" s="80" t="str">
        <f t="shared" si="13"/>
        <v>1 a 30 dias</v>
      </c>
    </row>
    <row r="447" spans="1:22" x14ac:dyDescent="0.25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1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2">
        <v>36634.33</v>
      </c>
      <c r="U447" s="81" t="str">
        <f t="shared" si="12"/>
        <v>42020</v>
      </c>
      <c r="V447" s="80" t="str">
        <f t="shared" si="13"/>
        <v>1 a 30 dias</v>
      </c>
    </row>
    <row r="448" spans="1:22" x14ac:dyDescent="0.25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1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2">
        <v>1897.9299999999998</v>
      </c>
      <c r="U448" s="81" t="str">
        <f t="shared" si="12"/>
        <v>72020</v>
      </c>
      <c r="V448" s="80" t="str">
        <f t="shared" si="13"/>
        <v>61 a 90 dias</v>
      </c>
    </row>
    <row r="449" spans="1:22" x14ac:dyDescent="0.25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1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2">
        <v>2855.23</v>
      </c>
      <c r="U449" s="81" t="str">
        <f t="shared" si="12"/>
        <v>52020</v>
      </c>
      <c r="V449" s="80" t="str">
        <f t="shared" si="13"/>
        <v>31 a 60 dias</v>
      </c>
    </row>
    <row r="450" spans="1:22" x14ac:dyDescent="0.25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1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2">
        <v>4757.63</v>
      </c>
      <c r="U450" s="81" t="str">
        <f t="shared" ref="U450:U513" si="14">MONTH(D450)&amp;YEAR(D450)</f>
        <v>102020</v>
      </c>
      <c r="V450" s="80" t="str">
        <f t="shared" si="13"/>
        <v>1 a 30 dias</v>
      </c>
    </row>
    <row r="451" spans="1:22" x14ac:dyDescent="0.25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1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2">
        <v>24095.22</v>
      </c>
      <c r="U451" s="81" t="str">
        <f t="shared" si="14"/>
        <v>62020</v>
      </c>
      <c r="V451" s="80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25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1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2">
        <v>2253.04</v>
      </c>
      <c r="U452" s="81" t="str">
        <f t="shared" si="14"/>
        <v>102020</v>
      </c>
      <c r="V452" s="80" t="str">
        <f t="shared" si="15"/>
        <v>1 a 30 dias</v>
      </c>
    </row>
    <row r="453" spans="1:22" x14ac:dyDescent="0.25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1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2">
        <v>6918.26</v>
      </c>
      <c r="U453" s="81" t="str">
        <f t="shared" si="14"/>
        <v>52020</v>
      </c>
      <c r="V453" s="80" t="str">
        <f t="shared" si="15"/>
        <v>Acima de 120 dias</v>
      </c>
    </row>
    <row r="454" spans="1:22" x14ac:dyDescent="0.25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1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2">
        <v>5542.9500000000007</v>
      </c>
      <c r="U454" s="81" t="str">
        <f t="shared" si="14"/>
        <v>82020</v>
      </c>
      <c r="V454" s="80" t="str">
        <f t="shared" si="15"/>
        <v>1 a 30 dias</v>
      </c>
    </row>
    <row r="455" spans="1:22" x14ac:dyDescent="0.25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1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2">
        <v>6133.19</v>
      </c>
      <c r="U455" s="81" t="str">
        <f t="shared" si="14"/>
        <v>82020</v>
      </c>
      <c r="V455" s="80" t="str">
        <f t="shared" si="15"/>
        <v>Acima de 120 dias</v>
      </c>
    </row>
    <row r="456" spans="1:22" x14ac:dyDescent="0.25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1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2">
        <v>762.31999999999994</v>
      </c>
      <c r="U456" s="81" t="str">
        <f t="shared" si="14"/>
        <v>42020</v>
      </c>
      <c r="V456" s="80" t="str">
        <f t="shared" si="15"/>
        <v>Acima de 120 dias</v>
      </c>
    </row>
    <row r="457" spans="1:22" x14ac:dyDescent="0.25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1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2">
        <v>2253.71</v>
      </c>
      <c r="U457" s="81" t="str">
        <f t="shared" si="14"/>
        <v>52020</v>
      </c>
      <c r="V457" s="80" t="str">
        <f t="shared" si="15"/>
        <v>61 a 90 dias</v>
      </c>
    </row>
    <row r="458" spans="1:22" x14ac:dyDescent="0.25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1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2">
        <v>14129.5</v>
      </c>
      <c r="U458" s="81" t="str">
        <f t="shared" si="14"/>
        <v>62020</v>
      </c>
      <c r="V458" s="80" t="str">
        <f t="shared" si="15"/>
        <v>Acima de 120 dias</v>
      </c>
    </row>
    <row r="459" spans="1:22" x14ac:dyDescent="0.25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1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2">
        <v>5889.06</v>
      </c>
      <c r="U459" s="81" t="str">
        <f t="shared" si="14"/>
        <v>52020</v>
      </c>
      <c r="V459" s="80" t="str">
        <f t="shared" si="15"/>
        <v>Acima de 120 dias</v>
      </c>
    </row>
    <row r="460" spans="1:22" x14ac:dyDescent="0.25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1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2">
        <v>10083.69</v>
      </c>
      <c r="U460" s="81" t="str">
        <f t="shared" si="14"/>
        <v>52020</v>
      </c>
      <c r="V460" s="80" t="str">
        <f t="shared" si="15"/>
        <v>31 a 60 dias</v>
      </c>
    </row>
    <row r="461" spans="1:22" x14ac:dyDescent="0.25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1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2">
        <v>19390.45</v>
      </c>
      <c r="U461" s="81" t="str">
        <f t="shared" si="14"/>
        <v>72020</v>
      </c>
      <c r="V461" s="80" t="str">
        <f t="shared" si="15"/>
        <v>Acima de 120 dias</v>
      </c>
    </row>
    <row r="462" spans="1:22" x14ac:dyDescent="0.25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1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2">
        <v>2315.4499999999998</v>
      </c>
      <c r="U462" s="81" t="str">
        <f t="shared" si="14"/>
        <v>72020</v>
      </c>
      <c r="V462" s="80" t="str">
        <f t="shared" si="15"/>
        <v>Acima de 120 dias</v>
      </c>
    </row>
    <row r="463" spans="1:22" x14ac:dyDescent="0.25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1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2">
        <v>5098.1099999999997</v>
      </c>
      <c r="U463" s="81" t="str">
        <f t="shared" si="14"/>
        <v>72020</v>
      </c>
      <c r="V463" s="80" t="str">
        <f t="shared" si="15"/>
        <v>1 a 30 dias</v>
      </c>
    </row>
    <row r="464" spans="1:22" x14ac:dyDescent="0.25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1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2">
        <v>5564.74</v>
      </c>
      <c r="U464" s="81" t="str">
        <f t="shared" si="14"/>
        <v>72020</v>
      </c>
      <c r="V464" s="80" t="str">
        <f t="shared" si="15"/>
        <v>Acima de 120 dias</v>
      </c>
    </row>
    <row r="465" spans="1:22" x14ac:dyDescent="0.25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1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2">
        <v>4736.96</v>
      </c>
      <c r="U465" s="81" t="str">
        <f t="shared" si="14"/>
        <v>92020</v>
      </c>
      <c r="V465" s="80" t="str">
        <f t="shared" si="15"/>
        <v>91 a 120 dias</v>
      </c>
    </row>
    <row r="466" spans="1:22" x14ac:dyDescent="0.25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1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2">
        <v>4167.5999999999995</v>
      </c>
      <c r="U466" s="81" t="str">
        <f t="shared" si="14"/>
        <v>72020</v>
      </c>
      <c r="V466" s="80" t="str">
        <f t="shared" si="15"/>
        <v>Acima de 120 dias</v>
      </c>
    </row>
    <row r="467" spans="1:22" x14ac:dyDescent="0.25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1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2">
        <v>9302.69</v>
      </c>
      <c r="U467" s="81" t="str">
        <f t="shared" si="14"/>
        <v>52020</v>
      </c>
      <c r="V467" s="80" t="str">
        <f t="shared" si="15"/>
        <v>Acima de 120 dias</v>
      </c>
    </row>
    <row r="468" spans="1:22" x14ac:dyDescent="0.25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1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2">
        <v>27271.32</v>
      </c>
      <c r="U468" s="81" t="str">
        <f t="shared" si="14"/>
        <v>72020</v>
      </c>
      <c r="V468" s="80" t="str">
        <f t="shared" si="15"/>
        <v>Acima de 120 dias</v>
      </c>
    </row>
    <row r="469" spans="1:22" x14ac:dyDescent="0.25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1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2">
        <v>5962.22</v>
      </c>
      <c r="U469" s="81" t="str">
        <f t="shared" si="14"/>
        <v>72020</v>
      </c>
      <c r="V469" s="80" t="str">
        <f t="shared" si="15"/>
        <v>Acima de 120 dias</v>
      </c>
    </row>
    <row r="470" spans="1:22" x14ac:dyDescent="0.25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1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2">
        <v>15796.03</v>
      </c>
      <c r="U470" s="81" t="str">
        <f t="shared" si="14"/>
        <v>72020</v>
      </c>
      <c r="V470" s="80" t="str">
        <f t="shared" si="15"/>
        <v>Acima de 120 dias</v>
      </c>
    </row>
    <row r="471" spans="1:22" x14ac:dyDescent="0.25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1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2">
        <v>14408.15</v>
      </c>
      <c r="U471" s="81" t="str">
        <f t="shared" si="14"/>
        <v>82020</v>
      </c>
      <c r="V471" s="80" t="str">
        <f t="shared" si="15"/>
        <v>1 a 30 dias</v>
      </c>
    </row>
    <row r="472" spans="1:22" x14ac:dyDescent="0.25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1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2">
        <v>2342.41</v>
      </c>
      <c r="U472" s="81" t="str">
        <f t="shared" si="14"/>
        <v>102020</v>
      </c>
      <c r="V472" s="80" t="str">
        <f t="shared" si="15"/>
        <v>31 a 60 dias</v>
      </c>
    </row>
    <row r="473" spans="1:22" x14ac:dyDescent="0.25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1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2">
        <v>12744.94</v>
      </c>
      <c r="U473" s="81" t="str">
        <f t="shared" si="14"/>
        <v>82020</v>
      </c>
      <c r="V473" s="80" t="str">
        <f t="shared" si="15"/>
        <v>Acima de 120 dias</v>
      </c>
    </row>
    <row r="474" spans="1:22" x14ac:dyDescent="0.25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1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2">
        <v>12137.46</v>
      </c>
      <c r="U474" s="81" t="str">
        <f t="shared" si="14"/>
        <v>92020</v>
      </c>
      <c r="V474" s="80" t="str">
        <f t="shared" si="15"/>
        <v>61 a 90 dias</v>
      </c>
    </row>
    <row r="475" spans="1:22" x14ac:dyDescent="0.25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1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2">
        <v>13180.630000000001</v>
      </c>
      <c r="U475" s="81" t="str">
        <f t="shared" si="14"/>
        <v>52020</v>
      </c>
      <c r="V475" s="80" t="str">
        <f t="shared" si="15"/>
        <v>Acima de 120 dias</v>
      </c>
    </row>
    <row r="476" spans="1:22" x14ac:dyDescent="0.25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1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2">
        <v>2516.19</v>
      </c>
      <c r="U476" s="81" t="str">
        <f t="shared" si="14"/>
        <v>92020</v>
      </c>
      <c r="V476" s="80" t="str">
        <f t="shared" si="15"/>
        <v>Acima de 120 dias</v>
      </c>
    </row>
    <row r="477" spans="1:22" x14ac:dyDescent="0.25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1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2">
        <v>14429.66</v>
      </c>
      <c r="U477" s="81" t="str">
        <f t="shared" si="14"/>
        <v>72020</v>
      </c>
      <c r="V477" s="80" t="str">
        <f t="shared" si="15"/>
        <v>61 a 90 dias</v>
      </c>
    </row>
    <row r="478" spans="1:22" x14ac:dyDescent="0.25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1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2">
        <v>2243.1</v>
      </c>
      <c r="U478" s="81" t="str">
        <f t="shared" si="14"/>
        <v>102020</v>
      </c>
      <c r="V478" s="80" t="str">
        <f t="shared" si="15"/>
        <v>1 a 30 dias</v>
      </c>
    </row>
    <row r="479" spans="1:22" x14ac:dyDescent="0.25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1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2">
        <v>6501.59</v>
      </c>
      <c r="U479" s="81" t="str">
        <f t="shared" si="14"/>
        <v>52020</v>
      </c>
      <c r="V479" s="80" t="str">
        <f t="shared" si="15"/>
        <v>31 a 60 dias</v>
      </c>
    </row>
    <row r="480" spans="1:22" x14ac:dyDescent="0.25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1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2">
        <v>19083.39</v>
      </c>
      <c r="U480" s="81" t="str">
        <f t="shared" si="14"/>
        <v>82020</v>
      </c>
      <c r="V480" s="80" t="str">
        <f t="shared" si="15"/>
        <v>31 a 60 dias</v>
      </c>
    </row>
    <row r="481" spans="1:22" x14ac:dyDescent="0.25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1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2">
        <v>13321.960000000001</v>
      </c>
      <c r="U481" s="81" t="str">
        <f t="shared" si="14"/>
        <v>92020</v>
      </c>
      <c r="V481" s="80" t="str">
        <f t="shared" si="15"/>
        <v>31 a 60 dias</v>
      </c>
    </row>
    <row r="482" spans="1:22" x14ac:dyDescent="0.25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1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2">
        <v>2291.48</v>
      </c>
      <c r="U482" s="81" t="str">
        <f t="shared" si="14"/>
        <v>52020</v>
      </c>
      <c r="V482" s="80" t="str">
        <f t="shared" si="15"/>
        <v>Acima de 120 dias</v>
      </c>
    </row>
    <row r="483" spans="1:22" x14ac:dyDescent="0.25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1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2">
        <v>2029.83</v>
      </c>
      <c r="U483" s="81" t="str">
        <f t="shared" si="14"/>
        <v>62020</v>
      </c>
      <c r="V483" s="80" t="str">
        <f t="shared" si="15"/>
        <v>Acima de 120 dias</v>
      </c>
    </row>
    <row r="484" spans="1:22" x14ac:dyDescent="0.25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1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2">
        <v>8636.9500000000007</v>
      </c>
      <c r="U484" s="81" t="str">
        <f t="shared" si="14"/>
        <v>52020</v>
      </c>
      <c r="V484" s="80" t="str">
        <f t="shared" si="15"/>
        <v>Acima de 120 dias</v>
      </c>
    </row>
    <row r="485" spans="1:22" x14ac:dyDescent="0.25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1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2">
        <v>48571.64</v>
      </c>
      <c r="U485" s="81" t="str">
        <f t="shared" si="14"/>
        <v>72020</v>
      </c>
      <c r="V485" s="80" t="str">
        <f t="shared" si="15"/>
        <v>Acima de 120 dias</v>
      </c>
    </row>
    <row r="486" spans="1:22" x14ac:dyDescent="0.25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1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2">
        <v>15715.18</v>
      </c>
      <c r="U486" s="81" t="str">
        <f t="shared" si="14"/>
        <v>72020</v>
      </c>
      <c r="V486" s="80" t="str">
        <f t="shared" si="15"/>
        <v>Acima de 120 dias</v>
      </c>
    </row>
    <row r="487" spans="1:22" x14ac:dyDescent="0.25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1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2">
        <v>5110</v>
      </c>
      <c r="U487" s="81" t="str">
        <f t="shared" si="14"/>
        <v>82020</v>
      </c>
      <c r="V487" s="80" t="str">
        <f t="shared" si="15"/>
        <v>Acima de 120 dias</v>
      </c>
    </row>
    <row r="488" spans="1:22" x14ac:dyDescent="0.25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1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2">
        <v>4769.6099999999997</v>
      </c>
      <c r="U488" s="81" t="str">
        <f t="shared" si="14"/>
        <v>92020</v>
      </c>
      <c r="V488" s="80" t="str">
        <f t="shared" si="15"/>
        <v>61 a 90 dias</v>
      </c>
    </row>
    <row r="489" spans="1:22" x14ac:dyDescent="0.25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1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2">
        <v>11526.09</v>
      </c>
      <c r="U489" s="81" t="str">
        <f t="shared" si="14"/>
        <v>102020</v>
      </c>
      <c r="V489" s="80" t="str">
        <f t="shared" si="15"/>
        <v>1 a 30 dias</v>
      </c>
    </row>
    <row r="490" spans="1:22" x14ac:dyDescent="0.25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1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2">
        <v>1954.03</v>
      </c>
      <c r="U490" s="81" t="str">
        <f t="shared" si="14"/>
        <v>52020</v>
      </c>
      <c r="V490" s="80" t="str">
        <f t="shared" si="15"/>
        <v>91 a 120 dias</v>
      </c>
    </row>
    <row r="491" spans="1:22" x14ac:dyDescent="0.25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1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2">
        <v>8890.25</v>
      </c>
      <c r="U491" s="81" t="str">
        <f t="shared" si="14"/>
        <v>92020</v>
      </c>
      <c r="V491" s="80" t="str">
        <f t="shared" si="15"/>
        <v>1 a 30 dias</v>
      </c>
    </row>
    <row r="492" spans="1:22" x14ac:dyDescent="0.25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1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2">
        <v>23862.75</v>
      </c>
      <c r="U492" s="81" t="str">
        <f t="shared" si="14"/>
        <v>72020</v>
      </c>
      <c r="V492" s="80" t="str">
        <f t="shared" si="15"/>
        <v>Acima de 120 dias</v>
      </c>
    </row>
    <row r="493" spans="1:22" x14ac:dyDescent="0.25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1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2">
        <v>11587.79</v>
      </c>
      <c r="U493" s="81" t="str">
        <f t="shared" si="14"/>
        <v>62020</v>
      </c>
      <c r="V493" s="80" t="str">
        <f t="shared" si="15"/>
        <v>1 a 30 dias</v>
      </c>
    </row>
    <row r="494" spans="1:22" x14ac:dyDescent="0.25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1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2">
        <v>8516.57</v>
      </c>
      <c r="U494" s="81" t="str">
        <f t="shared" si="14"/>
        <v>82020</v>
      </c>
      <c r="V494" s="80" t="str">
        <f t="shared" si="15"/>
        <v>61 a 90 dias</v>
      </c>
    </row>
    <row r="495" spans="1:22" x14ac:dyDescent="0.25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1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2">
        <v>5722.62</v>
      </c>
      <c r="U495" s="81" t="str">
        <f t="shared" si="14"/>
        <v>82020</v>
      </c>
      <c r="V495" s="80" t="str">
        <f t="shared" si="15"/>
        <v>Acima de 120 dias</v>
      </c>
    </row>
    <row r="496" spans="1:22" x14ac:dyDescent="0.25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1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2">
        <v>2985.44</v>
      </c>
      <c r="U496" s="81" t="str">
        <f t="shared" si="14"/>
        <v>82020</v>
      </c>
      <c r="V496" s="80" t="str">
        <f t="shared" si="15"/>
        <v>61 a 90 dias</v>
      </c>
    </row>
    <row r="497" spans="1:22" x14ac:dyDescent="0.25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1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2">
        <v>26614.23</v>
      </c>
      <c r="U497" s="81" t="str">
        <f t="shared" si="14"/>
        <v>82020</v>
      </c>
      <c r="V497" s="80" t="str">
        <f t="shared" si="15"/>
        <v>1 a 30 dias</v>
      </c>
    </row>
    <row r="498" spans="1:22" x14ac:dyDescent="0.25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1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2">
        <v>10657.13</v>
      </c>
      <c r="U498" s="81" t="str">
        <f t="shared" si="14"/>
        <v>82020</v>
      </c>
      <c r="V498" s="80" t="str">
        <f t="shared" si="15"/>
        <v>Acima de 120 dias</v>
      </c>
    </row>
    <row r="499" spans="1:22" x14ac:dyDescent="0.25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1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2">
        <v>5221.78</v>
      </c>
      <c r="U499" s="81" t="str">
        <f t="shared" si="14"/>
        <v>82020</v>
      </c>
      <c r="V499" s="80" t="str">
        <f t="shared" si="15"/>
        <v>61 a 90 dias</v>
      </c>
    </row>
    <row r="500" spans="1:22" x14ac:dyDescent="0.25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1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2">
        <v>16461.05</v>
      </c>
      <c r="U500" s="81" t="str">
        <f t="shared" si="14"/>
        <v>92020</v>
      </c>
      <c r="V500" s="80" t="str">
        <f t="shared" si="15"/>
        <v>Acima de 120 dias</v>
      </c>
    </row>
    <row r="501" spans="1:22" x14ac:dyDescent="0.25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1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2">
        <v>3778.13</v>
      </c>
      <c r="U501" s="81" t="str">
        <f t="shared" si="14"/>
        <v>92020</v>
      </c>
      <c r="V501" s="80" t="str">
        <f t="shared" si="15"/>
        <v>1 a 30 dias</v>
      </c>
    </row>
    <row r="502" spans="1:22" x14ac:dyDescent="0.25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1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2">
        <v>2334.16</v>
      </c>
      <c r="U502" s="81" t="str">
        <f t="shared" si="14"/>
        <v>102020</v>
      </c>
      <c r="V502" s="80" t="str">
        <f t="shared" si="15"/>
        <v>61 a 90 dias</v>
      </c>
    </row>
    <row r="503" spans="1:22" x14ac:dyDescent="0.25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1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2">
        <v>12090.41</v>
      </c>
      <c r="U503" s="81" t="str">
        <f t="shared" si="14"/>
        <v>52020</v>
      </c>
      <c r="V503" s="80" t="str">
        <f t="shared" si="15"/>
        <v>Acima de 120 dias</v>
      </c>
    </row>
    <row r="504" spans="1:22" x14ac:dyDescent="0.25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1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2">
        <v>7915.3899999999994</v>
      </c>
      <c r="U504" s="81" t="str">
        <f t="shared" si="14"/>
        <v>82020</v>
      </c>
      <c r="V504" s="80" t="str">
        <f t="shared" si="15"/>
        <v>Acima de 120 dias</v>
      </c>
    </row>
    <row r="505" spans="1:22" x14ac:dyDescent="0.25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1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2">
        <v>10053.82</v>
      </c>
      <c r="U505" s="81" t="str">
        <f t="shared" si="14"/>
        <v>72020</v>
      </c>
      <c r="V505" s="80" t="str">
        <f t="shared" si="15"/>
        <v>Acima de 120 dias</v>
      </c>
    </row>
    <row r="506" spans="1:22" x14ac:dyDescent="0.25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1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2">
        <v>19266.740000000002</v>
      </c>
      <c r="U506" s="81" t="str">
        <f t="shared" si="14"/>
        <v>82020</v>
      </c>
      <c r="V506" s="80" t="str">
        <f t="shared" si="15"/>
        <v>1 a 30 dias</v>
      </c>
    </row>
    <row r="507" spans="1:22" x14ac:dyDescent="0.25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1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2">
        <v>6360.7</v>
      </c>
      <c r="U507" s="81" t="str">
        <f t="shared" si="14"/>
        <v>92020</v>
      </c>
      <c r="V507" s="80" t="str">
        <f t="shared" si="15"/>
        <v>31 a 60 dias</v>
      </c>
    </row>
    <row r="508" spans="1:22" x14ac:dyDescent="0.25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1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2">
        <v>2300.42</v>
      </c>
      <c r="U508" s="81" t="str">
        <f t="shared" si="14"/>
        <v>102020</v>
      </c>
      <c r="V508" s="80" t="str">
        <f t="shared" si="15"/>
        <v>1 a 30 dias</v>
      </c>
    </row>
    <row r="509" spans="1:22" x14ac:dyDescent="0.25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1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2">
        <v>10005.119999999999</v>
      </c>
      <c r="U509" s="81" t="str">
        <f t="shared" si="14"/>
        <v>72020</v>
      </c>
      <c r="V509" s="80" t="str">
        <f t="shared" si="15"/>
        <v>Acima de 120 dias</v>
      </c>
    </row>
    <row r="510" spans="1:22" x14ac:dyDescent="0.25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1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2">
        <v>6300.7400000000007</v>
      </c>
      <c r="U510" s="81" t="str">
        <f t="shared" si="14"/>
        <v>72020</v>
      </c>
      <c r="V510" s="80" t="str">
        <f t="shared" si="15"/>
        <v>Acima de 120 dias</v>
      </c>
    </row>
    <row r="511" spans="1:22" x14ac:dyDescent="0.25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1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2">
        <v>2415.65</v>
      </c>
      <c r="U511" s="81" t="str">
        <f t="shared" si="14"/>
        <v>82020</v>
      </c>
      <c r="V511" s="80" t="str">
        <f t="shared" si="15"/>
        <v>31 a 60 dias</v>
      </c>
    </row>
    <row r="512" spans="1:22" x14ac:dyDescent="0.25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1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2">
        <v>19958.91</v>
      </c>
      <c r="U512" s="81" t="str">
        <f t="shared" si="14"/>
        <v>82020</v>
      </c>
      <c r="V512" s="80" t="str">
        <f t="shared" si="15"/>
        <v>Acima de 120 dias</v>
      </c>
    </row>
    <row r="513" spans="1:22" x14ac:dyDescent="0.25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1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2">
        <v>19009.72</v>
      </c>
      <c r="U513" s="81" t="str">
        <f t="shared" si="14"/>
        <v>102020</v>
      </c>
      <c r="V513" s="80" t="str">
        <f t="shared" si="15"/>
        <v>Acima de 120 dias</v>
      </c>
    </row>
    <row r="514" spans="1:22" x14ac:dyDescent="0.25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1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2">
        <v>3142.57</v>
      </c>
      <c r="U514" s="81" t="str">
        <f t="shared" ref="U514:U577" si="16">MONTH(D514)&amp;YEAR(D514)</f>
        <v>82020</v>
      </c>
      <c r="V514" s="80" t="str">
        <f t="shared" si="15"/>
        <v>Acima de 120 dias</v>
      </c>
    </row>
    <row r="515" spans="1:22" x14ac:dyDescent="0.25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1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2">
        <v>14308.11</v>
      </c>
      <c r="U515" s="81" t="str">
        <f t="shared" si="16"/>
        <v>102020</v>
      </c>
      <c r="V515" s="80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25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1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2">
        <v>12878.8</v>
      </c>
      <c r="U516" s="81" t="str">
        <f t="shared" si="16"/>
        <v>112020</v>
      </c>
      <c r="V516" s="80" t="str">
        <f t="shared" si="17"/>
        <v>1 a 30 dias</v>
      </c>
    </row>
    <row r="517" spans="1:22" x14ac:dyDescent="0.25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1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2">
        <v>4564.51</v>
      </c>
      <c r="U517" s="81" t="str">
        <f t="shared" si="16"/>
        <v>52020</v>
      </c>
      <c r="V517" s="80" t="str">
        <f t="shared" si="17"/>
        <v>1 a 30 dias</v>
      </c>
    </row>
    <row r="518" spans="1:22" x14ac:dyDescent="0.25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1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2">
        <v>9430.51</v>
      </c>
      <c r="U518" s="81" t="str">
        <f t="shared" si="16"/>
        <v>52020</v>
      </c>
      <c r="V518" s="80" t="str">
        <f t="shared" si="17"/>
        <v>Acima de 120 dias</v>
      </c>
    </row>
    <row r="519" spans="1:22" x14ac:dyDescent="0.25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1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2">
        <v>14125.16</v>
      </c>
      <c r="U519" s="81" t="str">
        <f t="shared" si="16"/>
        <v>82020</v>
      </c>
      <c r="V519" s="80" t="str">
        <f t="shared" si="17"/>
        <v>Acima de 120 dias</v>
      </c>
    </row>
    <row r="520" spans="1:22" x14ac:dyDescent="0.25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1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2">
        <v>12463.08</v>
      </c>
      <c r="U520" s="81" t="str">
        <f t="shared" si="16"/>
        <v>82020</v>
      </c>
      <c r="V520" s="80" t="str">
        <f t="shared" si="17"/>
        <v>Acima de 120 dias</v>
      </c>
    </row>
    <row r="521" spans="1:22" x14ac:dyDescent="0.25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1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2">
        <v>12710.14</v>
      </c>
      <c r="U521" s="81" t="str">
        <f t="shared" si="16"/>
        <v>82020</v>
      </c>
      <c r="V521" s="80" t="str">
        <f t="shared" si="17"/>
        <v>Acima de 120 dias</v>
      </c>
    </row>
    <row r="522" spans="1:22" x14ac:dyDescent="0.25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1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2">
        <v>13190.77</v>
      </c>
      <c r="U522" s="81" t="str">
        <f t="shared" si="16"/>
        <v>112020</v>
      </c>
      <c r="V522" s="80" t="str">
        <f t="shared" si="17"/>
        <v>61 a 90 dias</v>
      </c>
    </row>
    <row r="523" spans="1:22" x14ac:dyDescent="0.25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1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1">
        <v>4592.62</v>
      </c>
      <c r="U523" s="81" t="str">
        <f t="shared" si="16"/>
        <v>82020</v>
      </c>
      <c r="V523" s="80" t="str">
        <f t="shared" si="17"/>
        <v>1 a 30 dias</v>
      </c>
    </row>
    <row r="524" spans="1:22" x14ac:dyDescent="0.25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1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2">
        <v>12575.63</v>
      </c>
      <c r="U524" s="81" t="str">
        <f t="shared" si="16"/>
        <v>102020</v>
      </c>
      <c r="V524" s="80" t="str">
        <f t="shared" si="17"/>
        <v>1 a 30 dias</v>
      </c>
    </row>
    <row r="525" spans="1:22" x14ac:dyDescent="0.25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1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2">
        <v>472.67</v>
      </c>
      <c r="U525" s="81" t="str">
        <f t="shared" si="16"/>
        <v>32020</v>
      </c>
      <c r="V525" s="80" t="str">
        <f t="shared" si="17"/>
        <v>31 a 60 dias</v>
      </c>
    </row>
    <row r="526" spans="1:22" x14ac:dyDescent="0.25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1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2">
        <v>2857.54</v>
      </c>
      <c r="U526" s="81" t="str">
        <f t="shared" si="16"/>
        <v>42020</v>
      </c>
      <c r="V526" s="80" t="str">
        <f t="shared" si="17"/>
        <v>1 a 30 dias</v>
      </c>
    </row>
    <row r="527" spans="1:22" x14ac:dyDescent="0.25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1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2">
        <v>1953.58</v>
      </c>
      <c r="U527" s="81" t="str">
        <f t="shared" si="16"/>
        <v>52020</v>
      </c>
      <c r="V527" s="80" t="str">
        <f t="shared" si="17"/>
        <v>Acima de 120 dias</v>
      </c>
    </row>
    <row r="528" spans="1:22" x14ac:dyDescent="0.25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1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2">
        <v>13719.91</v>
      </c>
      <c r="U528" s="81" t="str">
        <f t="shared" si="16"/>
        <v>82020</v>
      </c>
      <c r="V528" s="80" t="str">
        <f t="shared" si="17"/>
        <v>61 a 90 dias</v>
      </c>
    </row>
    <row r="529" spans="1:22" x14ac:dyDescent="0.25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1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2">
        <v>3780.54</v>
      </c>
      <c r="U529" s="81" t="str">
        <f t="shared" si="16"/>
        <v>72020</v>
      </c>
      <c r="V529" s="80" t="str">
        <f t="shared" si="17"/>
        <v>61 a 90 dias</v>
      </c>
    </row>
    <row r="530" spans="1:22" x14ac:dyDescent="0.25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1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2">
        <v>2507.5</v>
      </c>
      <c r="U530" s="81" t="str">
        <f t="shared" si="16"/>
        <v>102020</v>
      </c>
      <c r="V530" s="80" t="str">
        <f t="shared" si="17"/>
        <v>Acima de 120 dias</v>
      </c>
    </row>
    <row r="531" spans="1:22" x14ac:dyDescent="0.25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1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2">
        <v>6212.7</v>
      </c>
      <c r="U531" s="81" t="str">
        <f t="shared" si="16"/>
        <v>72020</v>
      </c>
      <c r="V531" s="80" t="str">
        <f t="shared" si="17"/>
        <v>61 a 90 dias</v>
      </c>
    </row>
    <row r="532" spans="1:22" x14ac:dyDescent="0.25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1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2">
        <v>7847.25</v>
      </c>
      <c r="U532" s="81" t="str">
        <f t="shared" si="16"/>
        <v>72020</v>
      </c>
      <c r="V532" s="80" t="str">
        <f t="shared" si="17"/>
        <v>1 a 30 dias</v>
      </c>
    </row>
    <row r="533" spans="1:22" x14ac:dyDescent="0.25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1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2">
        <v>2236</v>
      </c>
      <c r="U533" s="81" t="str">
        <f t="shared" si="16"/>
        <v>82020</v>
      </c>
      <c r="V533" s="80" t="str">
        <f t="shared" si="17"/>
        <v>1 a 30 dias</v>
      </c>
    </row>
    <row r="534" spans="1:22" x14ac:dyDescent="0.25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1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2">
        <v>6010.42</v>
      </c>
      <c r="U534" s="81" t="str">
        <f t="shared" si="16"/>
        <v>82020</v>
      </c>
      <c r="V534" s="80" t="str">
        <f t="shared" si="17"/>
        <v>Acima de 120 dias</v>
      </c>
    </row>
    <row r="535" spans="1:22" x14ac:dyDescent="0.25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1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2">
        <v>21225.68</v>
      </c>
      <c r="U535" s="81" t="str">
        <f t="shared" si="16"/>
        <v>82020</v>
      </c>
      <c r="V535" s="80" t="str">
        <f t="shared" si="17"/>
        <v>61 a 90 dias</v>
      </c>
    </row>
    <row r="536" spans="1:22" x14ac:dyDescent="0.25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1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2">
        <v>6016.38</v>
      </c>
      <c r="U536" s="81" t="str">
        <f t="shared" si="16"/>
        <v>82020</v>
      </c>
      <c r="V536" s="80" t="str">
        <f t="shared" si="17"/>
        <v>1 a 30 dias</v>
      </c>
    </row>
    <row r="537" spans="1:22" x14ac:dyDescent="0.25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1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2">
        <v>2336.0899999999997</v>
      </c>
      <c r="U537" s="81" t="str">
        <f t="shared" si="16"/>
        <v>102020</v>
      </c>
      <c r="V537" s="80" t="str">
        <f t="shared" si="17"/>
        <v>91 a 120 dias</v>
      </c>
    </row>
    <row r="538" spans="1:22" x14ac:dyDescent="0.25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1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2">
        <v>10225.929999999998</v>
      </c>
      <c r="U538" s="81" t="str">
        <f t="shared" si="16"/>
        <v>102020</v>
      </c>
      <c r="V538" s="80" t="str">
        <f t="shared" si="17"/>
        <v>1 a 30 dias</v>
      </c>
    </row>
    <row r="539" spans="1:22" x14ac:dyDescent="0.25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1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2">
        <v>11421.04</v>
      </c>
      <c r="U539" s="81" t="str">
        <f t="shared" si="16"/>
        <v>42020</v>
      </c>
      <c r="V539" s="80" t="str">
        <f t="shared" si="17"/>
        <v>1 a 30 dias</v>
      </c>
    </row>
    <row r="540" spans="1:22" x14ac:dyDescent="0.25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1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2">
        <v>4869.7</v>
      </c>
      <c r="U540" s="81" t="str">
        <f t="shared" si="16"/>
        <v>52020</v>
      </c>
      <c r="V540" s="80" t="str">
        <f t="shared" si="17"/>
        <v>Acima de 120 dias</v>
      </c>
    </row>
    <row r="541" spans="1:22" x14ac:dyDescent="0.25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1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2">
        <v>2351.84</v>
      </c>
      <c r="U541" s="81" t="str">
        <f t="shared" si="16"/>
        <v>92020</v>
      </c>
      <c r="V541" s="80" t="str">
        <f t="shared" si="17"/>
        <v>Acima de 120 dias</v>
      </c>
    </row>
    <row r="542" spans="1:22" x14ac:dyDescent="0.25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1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2">
        <v>3727.66</v>
      </c>
      <c r="U542" s="81" t="str">
        <f t="shared" si="16"/>
        <v>72020</v>
      </c>
      <c r="V542" s="80" t="str">
        <f t="shared" si="17"/>
        <v>61 a 90 dias</v>
      </c>
    </row>
    <row r="543" spans="1:22" x14ac:dyDescent="0.25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1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2">
        <v>5974.61</v>
      </c>
      <c r="U543" s="81" t="str">
        <f t="shared" si="16"/>
        <v>92020</v>
      </c>
      <c r="V543" s="80" t="str">
        <f t="shared" si="17"/>
        <v>61 a 90 dias</v>
      </c>
    </row>
    <row r="544" spans="1:22" x14ac:dyDescent="0.25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1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2">
        <v>6733.33</v>
      </c>
      <c r="U544" s="81" t="str">
        <f t="shared" si="16"/>
        <v>62020</v>
      </c>
      <c r="V544" s="80" t="str">
        <f t="shared" si="17"/>
        <v>1 a 30 dias</v>
      </c>
    </row>
    <row r="545" spans="1:22" x14ac:dyDescent="0.25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1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2">
        <v>7007.44</v>
      </c>
      <c r="U545" s="81" t="str">
        <f t="shared" si="16"/>
        <v>82020</v>
      </c>
      <c r="V545" s="80" t="str">
        <f t="shared" si="17"/>
        <v>Acima de 120 dias</v>
      </c>
    </row>
    <row r="546" spans="1:22" x14ac:dyDescent="0.25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1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2">
        <v>2065.02</v>
      </c>
      <c r="U546" s="81" t="str">
        <f t="shared" si="16"/>
        <v>82020</v>
      </c>
      <c r="V546" s="80" t="str">
        <f t="shared" si="17"/>
        <v>31 a 60 dias</v>
      </c>
    </row>
    <row r="547" spans="1:22" x14ac:dyDescent="0.25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1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2">
        <v>2095.2199999999998</v>
      </c>
      <c r="U547" s="81" t="str">
        <f t="shared" si="16"/>
        <v>82020</v>
      </c>
      <c r="V547" s="80" t="str">
        <f t="shared" si="17"/>
        <v>1 a 30 dias</v>
      </c>
    </row>
    <row r="548" spans="1:22" x14ac:dyDescent="0.25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1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2">
        <v>14772.37</v>
      </c>
      <c r="U548" s="81" t="str">
        <f t="shared" si="16"/>
        <v>92020</v>
      </c>
      <c r="V548" s="80" t="str">
        <f t="shared" si="17"/>
        <v>Acima de 120 dias</v>
      </c>
    </row>
    <row r="549" spans="1:22" x14ac:dyDescent="0.25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1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2">
        <v>16695.95</v>
      </c>
      <c r="U549" s="81" t="str">
        <f t="shared" si="16"/>
        <v>32020</v>
      </c>
      <c r="V549" s="80" t="str">
        <f t="shared" si="17"/>
        <v>Acima de 120 dias</v>
      </c>
    </row>
    <row r="550" spans="1:22" x14ac:dyDescent="0.25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1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2">
        <v>1772.48</v>
      </c>
      <c r="U550" s="81" t="str">
        <f t="shared" si="16"/>
        <v>42020</v>
      </c>
      <c r="V550" s="80" t="str">
        <f t="shared" si="17"/>
        <v>1 a 30 dias</v>
      </c>
    </row>
    <row r="551" spans="1:22" x14ac:dyDescent="0.25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1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2">
        <v>956.91</v>
      </c>
      <c r="U551" s="81" t="str">
        <f t="shared" si="16"/>
        <v>62020</v>
      </c>
      <c r="V551" s="80" t="str">
        <f t="shared" si="17"/>
        <v>Acima de 120 dias</v>
      </c>
    </row>
    <row r="552" spans="1:22" x14ac:dyDescent="0.25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1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2">
        <v>13362.07</v>
      </c>
      <c r="U552" s="81" t="str">
        <f t="shared" si="16"/>
        <v>72020</v>
      </c>
      <c r="V552" s="80" t="str">
        <f t="shared" si="17"/>
        <v>61 a 90 dias</v>
      </c>
    </row>
    <row r="553" spans="1:22" x14ac:dyDescent="0.25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1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2">
        <v>6147.06</v>
      </c>
      <c r="U553" s="81" t="str">
        <f t="shared" si="16"/>
        <v>82020</v>
      </c>
      <c r="V553" s="80" t="str">
        <f t="shared" si="17"/>
        <v>1 a 30 dias</v>
      </c>
    </row>
    <row r="554" spans="1:22" x14ac:dyDescent="0.25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1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2">
        <v>9942.6299999999992</v>
      </c>
      <c r="U554" s="81" t="str">
        <f t="shared" si="16"/>
        <v>42020</v>
      </c>
      <c r="V554" s="80" t="str">
        <f t="shared" si="17"/>
        <v>1 a 30 dias</v>
      </c>
    </row>
    <row r="555" spans="1:22" x14ac:dyDescent="0.25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1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2">
        <v>2073.71</v>
      </c>
      <c r="U555" s="81" t="str">
        <f t="shared" si="16"/>
        <v>62020</v>
      </c>
      <c r="V555" s="80" t="str">
        <f t="shared" si="17"/>
        <v>31 a 60 dias</v>
      </c>
    </row>
    <row r="556" spans="1:22" x14ac:dyDescent="0.25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1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2">
        <v>3243.1299999999997</v>
      </c>
      <c r="U556" s="81" t="str">
        <f t="shared" si="16"/>
        <v>52020</v>
      </c>
      <c r="V556" s="80" t="str">
        <f t="shared" si="17"/>
        <v>1 a 30 dias</v>
      </c>
    </row>
    <row r="557" spans="1:22" x14ac:dyDescent="0.25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1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2">
        <v>3562.3199999999997</v>
      </c>
      <c r="U557" s="81" t="str">
        <f t="shared" si="16"/>
        <v>52020</v>
      </c>
      <c r="V557" s="80" t="str">
        <f t="shared" si="17"/>
        <v>Acima de 120 dias</v>
      </c>
    </row>
    <row r="558" spans="1:22" x14ac:dyDescent="0.25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1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2">
        <v>4631.96</v>
      </c>
      <c r="U558" s="81" t="str">
        <f t="shared" si="16"/>
        <v>102020</v>
      </c>
      <c r="V558" s="80" t="str">
        <f t="shared" si="17"/>
        <v>61 a 90 dias</v>
      </c>
    </row>
    <row r="559" spans="1:22" x14ac:dyDescent="0.25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1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2">
        <v>13491.52</v>
      </c>
      <c r="U559" s="81" t="str">
        <f t="shared" si="16"/>
        <v>62020</v>
      </c>
      <c r="V559" s="80" t="str">
        <f t="shared" si="17"/>
        <v>31 a 60 dias</v>
      </c>
    </row>
    <row r="560" spans="1:22" x14ac:dyDescent="0.25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1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2">
        <v>3052.74</v>
      </c>
      <c r="U560" s="81" t="str">
        <f t="shared" si="16"/>
        <v>102020</v>
      </c>
      <c r="V560" s="80" t="str">
        <f t="shared" si="17"/>
        <v>1 a 30 dias</v>
      </c>
    </row>
    <row r="561" spans="1:22" x14ac:dyDescent="0.25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1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2">
        <v>15412.11</v>
      </c>
      <c r="U561" s="81" t="str">
        <f t="shared" si="16"/>
        <v>72020</v>
      </c>
      <c r="V561" s="80" t="str">
        <f t="shared" si="17"/>
        <v>Acima de 120 dias</v>
      </c>
    </row>
    <row r="562" spans="1:22" x14ac:dyDescent="0.25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1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2">
        <v>11906.130000000001</v>
      </c>
      <c r="U562" s="81" t="str">
        <f t="shared" si="16"/>
        <v>72020</v>
      </c>
      <c r="V562" s="80" t="str">
        <f t="shared" si="17"/>
        <v>Acima de 120 dias</v>
      </c>
    </row>
    <row r="563" spans="1:22" x14ac:dyDescent="0.25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1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2">
        <v>2279.87</v>
      </c>
      <c r="U563" s="81" t="str">
        <f t="shared" si="16"/>
        <v>92020</v>
      </c>
      <c r="V563" s="80" t="str">
        <f t="shared" si="17"/>
        <v>31 a 60 dias</v>
      </c>
    </row>
    <row r="564" spans="1:22" x14ac:dyDescent="0.25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1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2">
        <v>3286.93</v>
      </c>
      <c r="U564" s="81" t="str">
        <f t="shared" si="16"/>
        <v>102020</v>
      </c>
      <c r="V564" s="80" t="str">
        <f t="shared" si="17"/>
        <v>31 a 60 dias</v>
      </c>
    </row>
    <row r="565" spans="1:22" x14ac:dyDescent="0.25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1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2">
        <v>1577.48</v>
      </c>
      <c r="U565" s="81" t="str">
        <f t="shared" si="16"/>
        <v>82020</v>
      </c>
      <c r="V565" s="80" t="str">
        <f t="shared" si="17"/>
        <v>61 a 90 dias</v>
      </c>
    </row>
    <row r="566" spans="1:22" x14ac:dyDescent="0.25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1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2">
        <v>12136.2</v>
      </c>
      <c r="U566" s="81" t="str">
        <f t="shared" si="16"/>
        <v>92020</v>
      </c>
      <c r="V566" s="80" t="str">
        <f t="shared" si="17"/>
        <v>Acima de 120 dias</v>
      </c>
    </row>
    <row r="567" spans="1:22" x14ac:dyDescent="0.25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1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2">
        <v>34940.770000000004</v>
      </c>
      <c r="U567" s="81" t="str">
        <f t="shared" si="16"/>
        <v>32020</v>
      </c>
      <c r="V567" s="80" t="str">
        <f t="shared" si="17"/>
        <v>Acima de 120 dias</v>
      </c>
    </row>
    <row r="568" spans="1:22" x14ac:dyDescent="0.25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1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2">
        <v>36.9</v>
      </c>
      <c r="U568" s="81" t="str">
        <f t="shared" si="16"/>
        <v>52020</v>
      </c>
      <c r="V568" s="80" t="str">
        <f t="shared" si="17"/>
        <v>Acima de 120 dias</v>
      </c>
    </row>
    <row r="569" spans="1:22" x14ac:dyDescent="0.25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1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2">
        <v>2406.8000000000002</v>
      </c>
      <c r="U569" s="81" t="str">
        <f t="shared" si="16"/>
        <v>102020</v>
      </c>
      <c r="V569" s="80" t="str">
        <f t="shared" si="17"/>
        <v>Acima de 120 dias</v>
      </c>
    </row>
    <row r="570" spans="1:22" x14ac:dyDescent="0.25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1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2">
        <v>12647.48</v>
      </c>
      <c r="U570" s="81" t="str">
        <f t="shared" si="16"/>
        <v>92020</v>
      </c>
      <c r="V570" s="80" t="str">
        <f t="shared" si="17"/>
        <v>61 a 90 dias</v>
      </c>
    </row>
    <row r="571" spans="1:22" x14ac:dyDescent="0.25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1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2">
        <v>17836.98</v>
      </c>
      <c r="U571" s="81" t="str">
        <f t="shared" si="16"/>
        <v>72020</v>
      </c>
      <c r="V571" s="80" t="str">
        <f t="shared" si="17"/>
        <v>61 a 90 dias</v>
      </c>
    </row>
    <row r="572" spans="1:22" x14ac:dyDescent="0.25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1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2">
        <v>2219.67</v>
      </c>
      <c r="U572" s="81" t="str">
        <f t="shared" si="16"/>
        <v>92020</v>
      </c>
      <c r="V572" s="80" t="str">
        <f t="shared" si="17"/>
        <v>61 a 90 dias</v>
      </c>
    </row>
    <row r="573" spans="1:22" x14ac:dyDescent="0.25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1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2">
        <v>3494.93</v>
      </c>
      <c r="U573" s="81" t="str">
        <f t="shared" si="16"/>
        <v>62020</v>
      </c>
      <c r="V573" s="80" t="str">
        <f t="shared" si="17"/>
        <v>Acima de 120 dias</v>
      </c>
    </row>
    <row r="574" spans="1:22" x14ac:dyDescent="0.25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1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2">
        <v>12591.34</v>
      </c>
      <c r="U574" s="81" t="str">
        <f t="shared" si="16"/>
        <v>72020</v>
      </c>
      <c r="V574" s="80" t="str">
        <f t="shared" si="17"/>
        <v>61 a 90 dias</v>
      </c>
    </row>
    <row r="575" spans="1:22" x14ac:dyDescent="0.25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1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2">
        <v>13993.24</v>
      </c>
      <c r="U575" s="81" t="str">
        <f t="shared" si="16"/>
        <v>82020</v>
      </c>
      <c r="V575" s="80" t="str">
        <f t="shared" si="17"/>
        <v>61 a 90 dias</v>
      </c>
    </row>
    <row r="576" spans="1:22" x14ac:dyDescent="0.25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1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2">
        <v>2289.88</v>
      </c>
      <c r="U576" s="81" t="str">
        <f t="shared" si="16"/>
        <v>82020</v>
      </c>
      <c r="V576" s="80" t="str">
        <f t="shared" si="17"/>
        <v>Acima de 120 dias</v>
      </c>
    </row>
    <row r="577" spans="1:22" x14ac:dyDescent="0.25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1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2">
        <v>5621.0599999999995</v>
      </c>
      <c r="U577" s="81" t="str">
        <f t="shared" si="16"/>
        <v>62020</v>
      </c>
      <c r="V577" s="80" t="str">
        <f t="shared" si="17"/>
        <v>91 a 120 dias</v>
      </c>
    </row>
    <row r="578" spans="1:22" x14ac:dyDescent="0.25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1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2">
        <v>2016.04</v>
      </c>
      <c r="U578" s="81" t="str">
        <f t="shared" ref="U578:U641" si="18">MONTH(D578)&amp;YEAR(D578)</f>
        <v>102020</v>
      </c>
      <c r="V578" s="80" t="str">
        <f t="shared" si="17"/>
        <v>1 a 30 dias</v>
      </c>
    </row>
    <row r="579" spans="1:22" x14ac:dyDescent="0.25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1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2">
        <v>1965.98</v>
      </c>
      <c r="U579" s="81" t="str">
        <f t="shared" si="18"/>
        <v>102020</v>
      </c>
      <c r="V579" s="80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25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1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2">
        <v>11367.49</v>
      </c>
      <c r="U580" s="81" t="str">
        <f t="shared" si="18"/>
        <v>72020</v>
      </c>
      <c r="V580" s="80" t="str">
        <f t="shared" si="19"/>
        <v>1 a 30 dias</v>
      </c>
    </row>
    <row r="581" spans="1:22" x14ac:dyDescent="0.25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1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2">
        <v>2774.6</v>
      </c>
      <c r="U581" s="81" t="str">
        <f t="shared" si="18"/>
        <v>82020</v>
      </c>
      <c r="V581" s="80" t="str">
        <f t="shared" si="19"/>
        <v>31 a 60 dias</v>
      </c>
    </row>
    <row r="582" spans="1:22" x14ac:dyDescent="0.25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1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2">
        <v>13574.79</v>
      </c>
      <c r="U582" s="81" t="str">
        <f t="shared" si="18"/>
        <v>102020</v>
      </c>
      <c r="V582" s="80" t="str">
        <f t="shared" si="19"/>
        <v>1 a 30 dias</v>
      </c>
    </row>
    <row r="583" spans="1:22" x14ac:dyDescent="0.25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1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2">
        <v>500.58000000000004</v>
      </c>
      <c r="U583" s="81" t="str">
        <f t="shared" si="18"/>
        <v>42020</v>
      </c>
      <c r="V583" s="80" t="str">
        <f t="shared" si="19"/>
        <v>Acima de 120 dias</v>
      </c>
    </row>
    <row r="584" spans="1:22" x14ac:dyDescent="0.25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1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2">
        <v>909.54</v>
      </c>
      <c r="U584" s="81" t="str">
        <f t="shared" si="18"/>
        <v>32020</v>
      </c>
      <c r="V584" s="80" t="str">
        <f t="shared" si="19"/>
        <v>Acima de 120 dias</v>
      </c>
    </row>
    <row r="585" spans="1:22" x14ac:dyDescent="0.25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1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2">
        <v>4096.79</v>
      </c>
      <c r="U585" s="81" t="str">
        <f t="shared" si="18"/>
        <v>72020</v>
      </c>
      <c r="V585" s="80" t="str">
        <f t="shared" si="19"/>
        <v>Acima de 120 dias</v>
      </c>
    </row>
    <row r="586" spans="1:22" x14ac:dyDescent="0.25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1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2">
        <v>15482.63</v>
      </c>
      <c r="U586" s="81" t="str">
        <f t="shared" si="18"/>
        <v>52020</v>
      </c>
      <c r="V586" s="80" t="str">
        <f t="shared" si="19"/>
        <v>1 a 30 dias</v>
      </c>
    </row>
    <row r="587" spans="1:22" x14ac:dyDescent="0.25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1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2">
        <v>10334.14</v>
      </c>
      <c r="U587" s="81" t="str">
        <f t="shared" si="18"/>
        <v>72020</v>
      </c>
      <c r="V587" s="80" t="str">
        <f t="shared" si="19"/>
        <v>Acima de 120 dias</v>
      </c>
    </row>
    <row r="588" spans="1:22" x14ac:dyDescent="0.25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1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2">
        <v>5201.84</v>
      </c>
      <c r="U588" s="81" t="str">
        <f t="shared" si="18"/>
        <v>72020</v>
      </c>
      <c r="V588" s="80" t="str">
        <f t="shared" si="19"/>
        <v>Acima de 120 dias</v>
      </c>
    </row>
    <row r="589" spans="1:22" x14ac:dyDescent="0.25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1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2">
        <v>9812.82</v>
      </c>
      <c r="U589" s="81" t="str">
        <f t="shared" si="18"/>
        <v>82020</v>
      </c>
      <c r="V589" s="80" t="str">
        <f t="shared" si="19"/>
        <v>1 a 30 dias</v>
      </c>
    </row>
    <row r="590" spans="1:22" x14ac:dyDescent="0.25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1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2">
        <v>20840.349999999999</v>
      </c>
      <c r="U590" s="81" t="str">
        <f t="shared" si="18"/>
        <v>92020</v>
      </c>
      <c r="V590" s="80" t="str">
        <f t="shared" si="19"/>
        <v>1 a 30 dias</v>
      </c>
    </row>
    <row r="591" spans="1:22" x14ac:dyDescent="0.25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1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2">
        <v>3121.05</v>
      </c>
      <c r="U591" s="81" t="str">
        <f t="shared" si="18"/>
        <v>82020</v>
      </c>
      <c r="V591" s="80" t="str">
        <f t="shared" si="19"/>
        <v>Acima de 120 dias</v>
      </c>
    </row>
    <row r="592" spans="1:22" x14ac:dyDescent="0.25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1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2">
        <v>1157.98</v>
      </c>
      <c r="U592" s="81" t="str">
        <f t="shared" si="18"/>
        <v>32020</v>
      </c>
      <c r="V592" s="80" t="str">
        <f t="shared" si="19"/>
        <v>Acima de 120 dias</v>
      </c>
    </row>
    <row r="593" spans="1:22" x14ac:dyDescent="0.25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1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2">
        <v>2694.19</v>
      </c>
      <c r="U593" s="81" t="str">
        <f t="shared" si="18"/>
        <v>62020</v>
      </c>
      <c r="V593" s="80" t="str">
        <f t="shared" si="19"/>
        <v>31 a 60 dias</v>
      </c>
    </row>
    <row r="594" spans="1:22" x14ac:dyDescent="0.25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1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2">
        <v>3978.2</v>
      </c>
      <c r="U594" s="81" t="str">
        <f t="shared" si="18"/>
        <v>72020</v>
      </c>
      <c r="V594" s="80" t="str">
        <f t="shared" si="19"/>
        <v>1 a 30 dias</v>
      </c>
    </row>
    <row r="595" spans="1:22" x14ac:dyDescent="0.25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1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2">
        <v>5550.41</v>
      </c>
      <c r="U595" s="81" t="str">
        <f t="shared" si="18"/>
        <v>52020</v>
      </c>
      <c r="V595" s="80" t="str">
        <f t="shared" si="19"/>
        <v>Acima de 120 dias</v>
      </c>
    </row>
    <row r="596" spans="1:22" x14ac:dyDescent="0.25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1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2">
        <v>22345.919999999998</v>
      </c>
      <c r="U596" s="81" t="str">
        <f t="shared" si="18"/>
        <v>72020</v>
      </c>
      <c r="V596" s="80" t="str">
        <f t="shared" si="19"/>
        <v>1 a 30 dias</v>
      </c>
    </row>
    <row r="597" spans="1:22" x14ac:dyDescent="0.25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1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2">
        <v>3089.38</v>
      </c>
      <c r="U597" s="81" t="str">
        <f t="shared" si="18"/>
        <v>82020</v>
      </c>
      <c r="V597" s="80" t="str">
        <f t="shared" si="19"/>
        <v>Acima de 120 dias</v>
      </c>
    </row>
    <row r="598" spans="1:22" x14ac:dyDescent="0.25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1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2">
        <v>9402.24</v>
      </c>
      <c r="U598" s="81" t="str">
        <f t="shared" si="18"/>
        <v>82020</v>
      </c>
      <c r="V598" s="80" t="str">
        <f t="shared" si="19"/>
        <v>1 a 30 dias</v>
      </c>
    </row>
    <row r="599" spans="1:22" x14ac:dyDescent="0.25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1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2">
        <v>4160</v>
      </c>
      <c r="U599" s="81" t="str">
        <f t="shared" si="18"/>
        <v>92020</v>
      </c>
      <c r="V599" s="80" t="str">
        <f t="shared" si="19"/>
        <v>61 a 90 dias</v>
      </c>
    </row>
    <row r="600" spans="1:22" x14ac:dyDescent="0.25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1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2">
        <v>8778.9599999999991</v>
      </c>
      <c r="U600" s="81" t="str">
        <f t="shared" si="18"/>
        <v>102020</v>
      </c>
      <c r="V600" s="80" t="str">
        <f t="shared" si="19"/>
        <v>1 a 30 dias</v>
      </c>
    </row>
    <row r="601" spans="1:22" x14ac:dyDescent="0.25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1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2">
        <v>6841.65</v>
      </c>
      <c r="U601" s="81" t="str">
        <f t="shared" si="18"/>
        <v>32020</v>
      </c>
      <c r="V601" s="80" t="str">
        <f t="shared" si="19"/>
        <v>Acima de 120 dias</v>
      </c>
    </row>
    <row r="602" spans="1:22" x14ac:dyDescent="0.25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1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2">
        <v>18076.36</v>
      </c>
      <c r="U602" s="81" t="str">
        <f t="shared" si="18"/>
        <v>52020</v>
      </c>
      <c r="V602" s="80" t="str">
        <f t="shared" si="19"/>
        <v>Acima de 120 dias</v>
      </c>
    </row>
    <row r="603" spans="1:22" x14ac:dyDescent="0.25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1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2">
        <v>11008.09</v>
      </c>
      <c r="U603" s="81" t="str">
        <f t="shared" si="18"/>
        <v>52020</v>
      </c>
      <c r="V603" s="80" t="str">
        <f t="shared" si="19"/>
        <v>Acima de 120 dias</v>
      </c>
    </row>
    <row r="604" spans="1:22" x14ac:dyDescent="0.25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1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2">
        <v>2458.2600000000002</v>
      </c>
      <c r="U604" s="81" t="str">
        <f t="shared" si="18"/>
        <v>72020</v>
      </c>
      <c r="V604" s="80" t="str">
        <f t="shared" si="19"/>
        <v>Acima de 120 dias</v>
      </c>
    </row>
    <row r="605" spans="1:22" x14ac:dyDescent="0.25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1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2">
        <v>10763.82</v>
      </c>
      <c r="U605" s="81" t="str">
        <f t="shared" si="18"/>
        <v>72020</v>
      </c>
      <c r="V605" s="80" t="str">
        <f t="shared" si="19"/>
        <v>1 a 30 dias</v>
      </c>
    </row>
    <row r="606" spans="1:22" x14ac:dyDescent="0.25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1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2">
        <v>2236.92</v>
      </c>
      <c r="U606" s="81" t="str">
        <f t="shared" si="18"/>
        <v>82020</v>
      </c>
      <c r="V606" s="80" t="str">
        <f t="shared" si="19"/>
        <v>61 a 90 dias</v>
      </c>
    </row>
    <row r="607" spans="1:22" x14ac:dyDescent="0.25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1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2">
        <v>2176.5</v>
      </c>
      <c r="U607" s="81" t="str">
        <f t="shared" si="18"/>
        <v>82020</v>
      </c>
      <c r="V607" s="80" t="str">
        <f t="shared" si="19"/>
        <v>Acima de 120 dias</v>
      </c>
    </row>
    <row r="608" spans="1:22" x14ac:dyDescent="0.25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1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2">
        <v>9545.5399999999991</v>
      </c>
      <c r="U608" s="81" t="str">
        <f t="shared" si="18"/>
        <v>92020</v>
      </c>
      <c r="V608" s="80" t="str">
        <f t="shared" si="19"/>
        <v>1 a 30 dias</v>
      </c>
    </row>
    <row r="609" spans="1:22" x14ac:dyDescent="0.25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1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2">
        <v>7923.67</v>
      </c>
      <c r="U609" s="81" t="str">
        <f t="shared" si="18"/>
        <v>102020</v>
      </c>
      <c r="V609" s="80" t="str">
        <f t="shared" si="19"/>
        <v>31 a 60 dias</v>
      </c>
    </row>
    <row r="610" spans="1:22" x14ac:dyDescent="0.25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1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2">
        <v>4608.46</v>
      </c>
      <c r="U610" s="81" t="str">
        <f t="shared" si="18"/>
        <v>72020</v>
      </c>
      <c r="V610" s="80" t="str">
        <f t="shared" si="19"/>
        <v>Acima de 120 dias</v>
      </c>
    </row>
    <row r="611" spans="1:22" x14ac:dyDescent="0.25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1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2">
        <v>18168.23</v>
      </c>
      <c r="U611" s="81" t="str">
        <f t="shared" si="18"/>
        <v>82020</v>
      </c>
      <c r="V611" s="80" t="str">
        <f t="shared" si="19"/>
        <v>Acima de 120 dias</v>
      </c>
    </row>
    <row r="612" spans="1:22" x14ac:dyDescent="0.25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1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2">
        <v>4579.66</v>
      </c>
      <c r="U612" s="81" t="str">
        <f t="shared" si="18"/>
        <v>102020</v>
      </c>
      <c r="V612" s="80" t="str">
        <f t="shared" si="19"/>
        <v>1 a 30 dias</v>
      </c>
    </row>
    <row r="613" spans="1:22" x14ac:dyDescent="0.25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1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2">
        <v>3696.97</v>
      </c>
      <c r="U613" s="81" t="str">
        <f t="shared" si="18"/>
        <v>82020</v>
      </c>
      <c r="V613" s="80" t="str">
        <f t="shared" si="19"/>
        <v>Acima de 120 dias</v>
      </c>
    </row>
    <row r="614" spans="1:22" x14ac:dyDescent="0.25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1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2">
        <v>5505.76</v>
      </c>
      <c r="U614" s="81" t="str">
        <f t="shared" si="18"/>
        <v>82020</v>
      </c>
      <c r="V614" s="80" t="str">
        <f t="shared" si="19"/>
        <v>Acima de 120 dias</v>
      </c>
    </row>
    <row r="615" spans="1:22" x14ac:dyDescent="0.25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1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2">
        <v>6916.8</v>
      </c>
      <c r="U615" s="81" t="str">
        <f t="shared" si="18"/>
        <v>82020</v>
      </c>
      <c r="V615" s="80" t="str">
        <f t="shared" si="19"/>
        <v>Acima de 120 dias</v>
      </c>
    </row>
    <row r="616" spans="1:22" x14ac:dyDescent="0.25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1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2">
        <v>7146.5999999999995</v>
      </c>
      <c r="U616" s="81" t="str">
        <f t="shared" si="18"/>
        <v>82020</v>
      </c>
      <c r="V616" s="80" t="str">
        <f t="shared" si="19"/>
        <v>1 a 30 dias</v>
      </c>
    </row>
    <row r="617" spans="1:22" x14ac:dyDescent="0.25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1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2">
        <v>6553.03</v>
      </c>
      <c r="U617" s="81" t="str">
        <f t="shared" si="18"/>
        <v>92020</v>
      </c>
      <c r="V617" s="80" t="str">
        <f t="shared" si="19"/>
        <v>Acima de 120 dias</v>
      </c>
    </row>
    <row r="618" spans="1:22" x14ac:dyDescent="0.25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1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2">
        <v>2024.71</v>
      </c>
      <c r="U618" s="81" t="str">
        <f t="shared" si="18"/>
        <v>102020</v>
      </c>
      <c r="V618" s="80" t="str">
        <f t="shared" si="19"/>
        <v>31 a 60 dias</v>
      </c>
    </row>
    <row r="619" spans="1:22" x14ac:dyDescent="0.25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1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2">
        <v>7528.18</v>
      </c>
      <c r="U619" s="81" t="str">
        <f t="shared" si="18"/>
        <v>92020</v>
      </c>
      <c r="V619" s="80" t="str">
        <f t="shared" si="19"/>
        <v>Acima de 120 dias</v>
      </c>
    </row>
    <row r="620" spans="1:22" x14ac:dyDescent="0.25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1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2">
        <v>15034.34</v>
      </c>
      <c r="U620" s="81" t="str">
        <f t="shared" si="18"/>
        <v>102020</v>
      </c>
      <c r="V620" s="80" t="str">
        <f t="shared" si="19"/>
        <v>1 a 30 dias</v>
      </c>
    </row>
    <row r="621" spans="1:22" x14ac:dyDescent="0.25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1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2">
        <v>2850.7</v>
      </c>
      <c r="U621" s="81" t="str">
        <f t="shared" si="18"/>
        <v>102020</v>
      </c>
      <c r="V621" s="80" t="str">
        <f t="shared" si="19"/>
        <v>31 a 60 dias</v>
      </c>
    </row>
    <row r="622" spans="1:22" x14ac:dyDescent="0.25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1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2">
        <v>2352.1099999999997</v>
      </c>
      <c r="U622" s="81" t="str">
        <f t="shared" si="18"/>
        <v>102020</v>
      </c>
      <c r="V622" s="80" t="str">
        <f t="shared" si="19"/>
        <v>31 a 60 dias</v>
      </c>
    </row>
    <row r="623" spans="1:22" x14ac:dyDescent="0.25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1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2">
        <v>13145.72</v>
      </c>
      <c r="U623" s="81" t="str">
        <f t="shared" si="18"/>
        <v>62020</v>
      </c>
      <c r="V623" s="80" t="str">
        <f t="shared" si="19"/>
        <v>1 a 30 dias</v>
      </c>
    </row>
    <row r="624" spans="1:22" x14ac:dyDescent="0.25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1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2">
        <v>5792.14</v>
      </c>
      <c r="U624" s="81" t="str">
        <f t="shared" si="18"/>
        <v>82020</v>
      </c>
      <c r="V624" s="80" t="str">
        <f t="shared" si="19"/>
        <v>Acima de 120 dias</v>
      </c>
    </row>
    <row r="625" spans="1:22" x14ac:dyDescent="0.25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1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2">
        <v>5680.04</v>
      </c>
      <c r="U625" s="81" t="str">
        <f t="shared" si="18"/>
        <v>102020</v>
      </c>
      <c r="V625" s="80" t="str">
        <f t="shared" si="19"/>
        <v>1 a 30 dias</v>
      </c>
    </row>
    <row r="626" spans="1:22" x14ac:dyDescent="0.25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1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2">
        <v>10330.150000000001</v>
      </c>
      <c r="U626" s="81" t="str">
        <f t="shared" si="18"/>
        <v>92020</v>
      </c>
      <c r="V626" s="80" t="str">
        <f t="shared" si="19"/>
        <v>1 a 30 dias</v>
      </c>
    </row>
    <row r="627" spans="1:22" x14ac:dyDescent="0.25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1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2">
        <v>13719.19</v>
      </c>
      <c r="U627" s="81" t="str">
        <f t="shared" si="18"/>
        <v>92020</v>
      </c>
      <c r="V627" s="80" t="str">
        <f t="shared" si="19"/>
        <v>91 a 120 dias</v>
      </c>
    </row>
    <row r="628" spans="1:22" x14ac:dyDescent="0.25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1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2">
        <v>10340.24</v>
      </c>
      <c r="U628" s="81" t="str">
        <f t="shared" si="18"/>
        <v>32020</v>
      </c>
      <c r="V628" s="80" t="str">
        <f t="shared" si="19"/>
        <v>Acima de 120 dias</v>
      </c>
    </row>
    <row r="629" spans="1:22" x14ac:dyDescent="0.25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1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2">
        <v>1095.93</v>
      </c>
      <c r="U629" s="81" t="str">
        <f t="shared" si="18"/>
        <v>32020</v>
      </c>
      <c r="V629" s="80" t="str">
        <f t="shared" si="19"/>
        <v>Acima de 120 dias</v>
      </c>
    </row>
    <row r="630" spans="1:22" x14ac:dyDescent="0.25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1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2">
        <v>22837.53</v>
      </c>
      <c r="U630" s="81" t="str">
        <f t="shared" si="18"/>
        <v>42020</v>
      </c>
      <c r="V630" s="80" t="str">
        <f t="shared" si="19"/>
        <v>Acima de 120 dias</v>
      </c>
    </row>
    <row r="631" spans="1:22" x14ac:dyDescent="0.25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1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2">
        <v>719.23</v>
      </c>
      <c r="U631" s="81" t="str">
        <f t="shared" si="18"/>
        <v>52020</v>
      </c>
      <c r="V631" s="80" t="str">
        <f t="shared" si="19"/>
        <v>Acima de 120 dias</v>
      </c>
    </row>
    <row r="632" spans="1:22" x14ac:dyDescent="0.25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1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2">
        <v>4404.8100000000004</v>
      </c>
      <c r="U632" s="81" t="str">
        <f t="shared" si="18"/>
        <v>52020</v>
      </c>
      <c r="V632" s="80" t="str">
        <f t="shared" si="19"/>
        <v>61 a 90 dias</v>
      </c>
    </row>
    <row r="633" spans="1:22" x14ac:dyDescent="0.25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1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2">
        <v>2880.53</v>
      </c>
      <c r="U633" s="81" t="str">
        <f t="shared" si="18"/>
        <v>82020</v>
      </c>
      <c r="V633" s="80" t="str">
        <f t="shared" si="19"/>
        <v>91 a 120 dias</v>
      </c>
    </row>
    <row r="634" spans="1:22" x14ac:dyDescent="0.25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1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2">
        <v>5001.1099999999997</v>
      </c>
      <c r="U634" s="81" t="str">
        <f t="shared" si="18"/>
        <v>82020</v>
      </c>
      <c r="V634" s="80" t="str">
        <f t="shared" si="19"/>
        <v>1 a 30 dias</v>
      </c>
    </row>
    <row r="635" spans="1:22" x14ac:dyDescent="0.25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1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2">
        <v>11118.59</v>
      </c>
      <c r="U635" s="81" t="str">
        <f t="shared" si="18"/>
        <v>82020</v>
      </c>
      <c r="V635" s="80" t="str">
        <f t="shared" si="19"/>
        <v>1 a 30 dias</v>
      </c>
    </row>
    <row r="636" spans="1:22" x14ac:dyDescent="0.25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1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2">
        <v>3708.18</v>
      </c>
      <c r="U636" s="81" t="str">
        <f t="shared" si="18"/>
        <v>82020</v>
      </c>
      <c r="V636" s="80" t="str">
        <f t="shared" si="19"/>
        <v>Acima de 120 dias</v>
      </c>
    </row>
    <row r="637" spans="1:22" x14ac:dyDescent="0.25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1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2">
        <v>13380.85</v>
      </c>
      <c r="U637" s="81" t="str">
        <f t="shared" si="18"/>
        <v>82020</v>
      </c>
      <c r="V637" s="80" t="str">
        <f t="shared" si="19"/>
        <v>1 a 30 dias</v>
      </c>
    </row>
    <row r="638" spans="1:22" x14ac:dyDescent="0.25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1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2">
        <v>2977.69</v>
      </c>
      <c r="U638" s="81" t="str">
        <f t="shared" si="18"/>
        <v>92020</v>
      </c>
      <c r="V638" s="80" t="str">
        <f t="shared" si="19"/>
        <v>1 a 30 dias</v>
      </c>
    </row>
    <row r="639" spans="1:22" x14ac:dyDescent="0.25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1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2">
        <v>3694.41</v>
      </c>
      <c r="U639" s="81" t="str">
        <f t="shared" si="18"/>
        <v>82020</v>
      </c>
      <c r="V639" s="80" t="str">
        <f t="shared" si="19"/>
        <v>1 a 30 dias</v>
      </c>
    </row>
    <row r="640" spans="1:22" x14ac:dyDescent="0.25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1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2">
        <v>2036.1</v>
      </c>
      <c r="U640" s="81" t="str">
        <f t="shared" si="18"/>
        <v>52020</v>
      </c>
      <c r="V640" s="80" t="str">
        <f t="shared" si="19"/>
        <v>1 a 30 dias</v>
      </c>
    </row>
    <row r="641" spans="1:22" x14ac:dyDescent="0.25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1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2">
        <v>15823.73</v>
      </c>
      <c r="U641" s="81" t="str">
        <f t="shared" si="18"/>
        <v>62020</v>
      </c>
      <c r="V641" s="80" t="str">
        <f t="shared" si="19"/>
        <v>Acima de 120 dias</v>
      </c>
    </row>
    <row r="642" spans="1:22" x14ac:dyDescent="0.25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1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2">
        <v>35804.54</v>
      </c>
      <c r="U642" s="81" t="str">
        <f t="shared" ref="U642:U705" si="20">MONTH(D642)&amp;YEAR(D642)</f>
        <v>62020</v>
      </c>
      <c r="V642" s="80" t="str">
        <f t="shared" si="19"/>
        <v>Acima de 120 dias</v>
      </c>
    </row>
    <row r="643" spans="1:22" x14ac:dyDescent="0.25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1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2">
        <v>13002.69</v>
      </c>
      <c r="U643" s="81" t="str">
        <f t="shared" si="20"/>
        <v>72020</v>
      </c>
      <c r="V643" s="80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25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1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2">
        <v>3721.52</v>
      </c>
      <c r="U644" s="81" t="str">
        <f t="shared" si="20"/>
        <v>82020</v>
      </c>
      <c r="V644" s="80" t="str">
        <f t="shared" si="21"/>
        <v>Acima de 120 dias</v>
      </c>
    </row>
    <row r="645" spans="1:22" x14ac:dyDescent="0.25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1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2">
        <v>8933.07</v>
      </c>
      <c r="U645" s="81" t="str">
        <f t="shared" si="20"/>
        <v>42020</v>
      </c>
      <c r="V645" s="80" t="str">
        <f t="shared" si="21"/>
        <v>Acima de 120 dias</v>
      </c>
    </row>
    <row r="646" spans="1:22" x14ac:dyDescent="0.25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1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2">
        <v>6478.1100000000006</v>
      </c>
      <c r="U646" s="81" t="str">
        <f t="shared" si="20"/>
        <v>52020</v>
      </c>
      <c r="V646" s="80" t="str">
        <f t="shared" si="21"/>
        <v>Acima de 120 dias</v>
      </c>
    </row>
    <row r="647" spans="1:22" x14ac:dyDescent="0.25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1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2">
        <v>11620.779999999999</v>
      </c>
      <c r="U647" s="81" t="str">
        <f t="shared" si="20"/>
        <v>72020</v>
      </c>
      <c r="V647" s="80" t="str">
        <f t="shared" si="21"/>
        <v>1 a 30 dias</v>
      </c>
    </row>
    <row r="648" spans="1:22" x14ac:dyDescent="0.25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1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2">
        <v>12022.44</v>
      </c>
      <c r="U648" s="81" t="str">
        <f t="shared" si="20"/>
        <v>82020</v>
      </c>
      <c r="V648" s="80" t="str">
        <f t="shared" si="21"/>
        <v>Acima de 120 dias</v>
      </c>
    </row>
    <row r="649" spans="1:22" x14ac:dyDescent="0.25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1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2">
        <v>13676.52</v>
      </c>
      <c r="U649" s="81" t="str">
        <f t="shared" si="20"/>
        <v>62020</v>
      </c>
      <c r="V649" s="80" t="str">
        <f t="shared" si="21"/>
        <v>Acima de 120 dias</v>
      </c>
    </row>
    <row r="650" spans="1:22" x14ac:dyDescent="0.25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1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2">
        <v>18802.29</v>
      </c>
      <c r="U650" s="81" t="str">
        <f t="shared" si="20"/>
        <v>82020</v>
      </c>
      <c r="V650" s="80" t="str">
        <f t="shared" si="21"/>
        <v>Acima de 120 dias</v>
      </c>
    </row>
    <row r="651" spans="1:22" x14ac:dyDescent="0.25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1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2">
        <v>1970.45</v>
      </c>
      <c r="U651" s="81" t="str">
        <f t="shared" si="20"/>
        <v>82020</v>
      </c>
      <c r="V651" s="80" t="str">
        <f t="shared" si="21"/>
        <v>1 a 30 dias</v>
      </c>
    </row>
    <row r="652" spans="1:22" x14ac:dyDescent="0.25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1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2">
        <v>2638.62</v>
      </c>
      <c r="U652" s="81" t="str">
        <f t="shared" si="20"/>
        <v>102020</v>
      </c>
      <c r="V652" s="80" t="str">
        <f t="shared" si="21"/>
        <v>1 a 30 dias</v>
      </c>
    </row>
    <row r="653" spans="1:22" x14ac:dyDescent="0.25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1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2">
        <v>3346.46</v>
      </c>
      <c r="U653" s="81" t="str">
        <f t="shared" si="20"/>
        <v>82020</v>
      </c>
      <c r="V653" s="80" t="str">
        <f t="shared" si="21"/>
        <v>61 a 90 dias</v>
      </c>
    </row>
    <row r="654" spans="1:22" x14ac:dyDescent="0.25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1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2">
        <v>2561.1999999999998</v>
      </c>
      <c r="U654" s="81" t="str">
        <f t="shared" si="20"/>
        <v>92020</v>
      </c>
      <c r="V654" s="80" t="str">
        <f t="shared" si="21"/>
        <v>1 a 30 dias</v>
      </c>
    </row>
    <row r="655" spans="1:22" x14ac:dyDescent="0.25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1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2">
        <v>13333.7</v>
      </c>
      <c r="U655" s="81" t="str">
        <f t="shared" si="20"/>
        <v>82020</v>
      </c>
      <c r="V655" s="80" t="str">
        <f t="shared" si="21"/>
        <v>31 a 60 dias</v>
      </c>
    </row>
    <row r="656" spans="1:22" x14ac:dyDescent="0.25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1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2">
        <v>7701.6</v>
      </c>
      <c r="U656" s="81" t="str">
        <f t="shared" si="20"/>
        <v>82020</v>
      </c>
      <c r="V656" s="80" t="str">
        <f t="shared" si="21"/>
        <v>Acima de 120 dias</v>
      </c>
    </row>
    <row r="657" spans="1:22" x14ac:dyDescent="0.25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1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2">
        <v>44578.58</v>
      </c>
      <c r="U657" s="81" t="str">
        <f t="shared" si="20"/>
        <v>112020</v>
      </c>
      <c r="V657" s="80" t="str">
        <f t="shared" si="21"/>
        <v>1 a 30 dias</v>
      </c>
    </row>
    <row r="658" spans="1:22" x14ac:dyDescent="0.25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1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2">
        <v>12305.81</v>
      </c>
      <c r="U658" s="81" t="str">
        <f t="shared" si="20"/>
        <v>52020</v>
      </c>
      <c r="V658" s="80" t="str">
        <f t="shared" si="21"/>
        <v>Acima de 120 dias</v>
      </c>
    </row>
    <row r="659" spans="1:22" x14ac:dyDescent="0.25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1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2">
        <v>27387.17</v>
      </c>
      <c r="U659" s="81" t="str">
        <f t="shared" si="20"/>
        <v>62020</v>
      </c>
      <c r="V659" s="80" t="str">
        <f t="shared" si="21"/>
        <v>Acima de 120 dias</v>
      </c>
    </row>
    <row r="660" spans="1:22" x14ac:dyDescent="0.25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1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2">
        <v>2300.2800000000002</v>
      </c>
      <c r="U660" s="81" t="str">
        <f t="shared" si="20"/>
        <v>102020</v>
      </c>
      <c r="V660" s="80" t="str">
        <f t="shared" si="21"/>
        <v>1 a 30 dias</v>
      </c>
    </row>
    <row r="661" spans="1:22" x14ac:dyDescent="0.25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1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2">
        <v>43179.74</v>
      </c>
      <c r="U661" s="81" t="str">
        <f t="shared" si="20"/>
        <v>72020</v>
      </c>
      <c r="V661" s="80" t="str">
        <f t="shared" si="21"/>
        <v>Acima de 120 dias</v>
      </c>
    </row>
    <row r="662" spans="1:22" x14ac:dyDescent="0.25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1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2">
        <v>12032.18</v>
      </c>
      <c r="U662" s="81" t="str">
        <f t="shared" si="20"/>
        <v>92020</v>
      </c>
      <c r="V662" s="80" t="str">
        <f t="shared" si="21"/>
        <v>1 a 30 dias</v>
      </c>
    </row>
    <row r="663" spans="1:22" x14ac:dyDescent="0.25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1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2">
        <v>9236.77</v>
      </c>
      <c r="U663" s="81" t="str">
        <f t="shared" si="20"/>
        <v>92020</v>
      </c>
      <c r="V663" s="80" t="str">
        <f t="shared" si="21"/>
        <v>1 a 30 dias</v>
      </c>
    </row>
    <row r="664" spans="1:22" x14ac:dyDescent="0.25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1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2">
        <v>8857.58</v>
      </c>
      <c r="U664" s="81" t="str">
        <f t="shared" si="20"/>
        <v>52020</v>
      </c>
      <c r="V664" s="80" t="str">
        <f t="shared" si="21"/>
        <v>1 a 30 dias</v>
      </c>
    </row>
    <row r="665" spans="1:22" x14ac:dyDescent="0.25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1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2">
        <v>6506.87</v>
      </c>
      <c r="U665" s="81" t="str">
        <f t="shared" si="20"/>
        <v>62020</v>
      </c>
      <c r="V665" s="80" t="str">
        <f t="shared" si="21"/>
        <v>Acima de 120 dias</v>
      </c>
    </row>
    <row r="666" spans="1:22" x14ac:dyDescent="0.25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1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2">
        <v>4293.47</v>
      </c>
      <c r="U666" s="81" t="str">
        <f t="shared" si="20"/>
        <v>52020</v>
      </c>
      <c r="V666" s="80" t="str">
        <f t="shared" si="21"/>
        <v>Acima de 120 dias</v>
      </c>
    </row>
    <row r="667" spans="1:22" x14ac:dyDescent="0.25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1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2">
        <v>40446.26</v>
      </c>
      <c r="U667" s="81" t="str">
        <f t="shared" si="20"/>
        <v>52020</v>
      </c>
      <c r="V667" s="80" t="str">
        <f t="shared" si="21"/>
        <v>Acima de 120 dias</v>
      </c>
    </row>
    <row r="668" spans="1:22" x14ac:dyDescent="0.25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1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2">
        <v>1985.12</v>
      </c>
      <c r="U668" s="81" t="str">
        <f t="shared" si="20"/>
        <v>62020</v>
      </c>
      <c r="V668" s="80" t="str">
        <f t="shared" si="21"/>
        <v>1 a 30 dias</v>
      </c>
    </row>
    <row r="669" spans="1:22" x14ac:dyDescent="0.25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1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2">
        <v>4626.8600000000006</v>
      </c>
      <c r="U669" s="81" t="str">
        <f t="shared" si="20"/>
        <v>72020</v>
      </c>
      <c r="V669" s="80" t="str">
        <f t="shared" si="21"/>
        <v>61 a 90 dias</v>
      </c>
    </row>
    <row r="670" spans="1:22" x14ac:dyDescent="0.25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1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2">
        <v>5446.36</v>
      </c>
      <c r="U670" s="81" t="str">
        <f t="shared" si="20"/>
        <v>82020</v>
      </c>
      <c r="V670" s="80" t="str">
        <f t="shared" si="21"/>
        <v>1 a 30 dias</v>
      </c>
    </row>
    <row r="671" spans="1:22" x14ac:dyDescent="0.25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1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2">
        <v>6483.85</v>
      </c>
      <c r="U671" s="81" t="str">
        <f t="shared" si="20"/>
        <v>82020</v>
      </c>
      <c r="V671" s="80" t="str">
        <f t="shared" si="21"/>
        <v>91 a 120 dias</v>
      </c>
    </row>
    <row r="672" spans="1:22" x14ac:dyDescent="0.25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1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2">
        <v>16460.850000000002</v>
      </c>
      <c r="U672" s="81" t="str">
        <f t="shared" si="20"/>
        <v>82020</v>
      </c>
      <c r="V672" s="80" t="str">
        <f t="shared" si="21"/>
        <v>Acima de 120 dias</v>
      </c>
    </row>
    <row r="673" spans="1:22" x14ac:dyDescent="0.25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1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2">
        <v>2884.94</v>
      </c>
      <c r="U673" s="81" t="str">
        <f t="shared" si="20"/>
        <v>82020</v>
      </c>
      <c r="V673" s="80" t="str">
        <f t="shared" si="21"/>
        <v>Acima de 120 dias</v>
      </c>
    </row>
    <row r="674" spans="1:22" x14ac:dyDescent="0.25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1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2">
        <v>3485.36</v>
      </c>
      <c r="U674" s="81" t="str">
        <f t="shared" si="20"/>
        <v>82020</v>
      </c>
      <c r="V674" s="80" t="str">
        <f t="shared" si="21"/>
        <v>Acima de 120 dias</v>
      </c>
    </row>
    <row r="675" spans="1:22" x14ac:dyDescent="0.25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1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2">
        <v>11622.05</v>
      </c>
      <c r="U675" s="81" t="str">
        <f t="shared" si="20"/>
        <v>92020</v>
      </c>
      <c r="V675" s="80" t="str">
        <f t="shared" si="21"/>
        <v>31 a 60 dias</v>
      </c>
    </row>
    <row r="676" spans="1:22" x14ac:dyDescent="0.25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1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2">
        <v>6594.03</v>
      </c>
      <c r="U676" s="81" t="str">
        <f t="shared" si="20"/>
        <v>52020</v>
      </c>
      <c r="V676" s="80" t="str">
        <f t="shared" si="21"/>
        <v>Acima de 120 dias</v>
      </c>
    </row>
    <row r="677" spans="1:22" x14ac:dyDescent="0.25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1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2">
        <v>6452.0599999999995</v>
      </c>
      <c r="U677" s="81" t="str">
        <f t="shared" si="20"/>
        <v>62020</v>
      </c>
      <c r="V677" s="80" t="str">
        <f t="shared" si="21"/>
        <v>Acima de 120 dias</v>
      </c>
    </row>
    <row r="678" spans="1:22" x14ac:dyDescent="0.25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1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2">
        <v>11273.93</v>
      </c>
      <c r="U678" s="81" t="str">
        <f t="shared" si="20"/>
        <v>62020</v>
      </c>
      <c r="V678" s="80" t="str">
        <f t="shared" si="21"/>
        <v>Acima de 120 dias</v>
      </c>
    </row>
    <row r="679" spans="1:22" x14ac:dyDescent="0.25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1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2">
        <v>9886.3100000000013</v>
      </c>
      <c r="U679" s="81" t="str">
        <f t="shared" si="20"/>
        <v>72020</v>
      </c>
      <c r="V679" s="80" t="str">
        <f t="shared" si="21"/>
        <v>Acima de 120 dias</v>
      </c>
    </row>
    <row r="680" spans="1:22" x14ac:dyDescent="0.25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1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2">
        <v>17690.690000000002</v>
      </c>
      <c r="U680" s="81" t="str">
        <f t="shared" si="20"/>
        <v>72020</v>
      </c>
      <c r="V680" s="80" t="str">
        <f t="shared" si="21"/>
        <v>Acima de 120 dias</v>
      </c>
    </row>
    <row r="681" spans="1:22" x14ac:dyDescent="0.25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1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2">
        <v>11594.79</v>
      </c>
      <c r="U681" s="81" t="str">
        <f t="shared" si="20"/>
        <v>102020</v>
      </c>
      <c r="V681" s="80" t="str">
        <f t="shared" si="21"/>
        <v>1 a 30 dias</v>
      </c>
    </row>
    <row r="682" spans="1:22" x14ac:dyDescent="0.25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1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2">
        <v>454.83</v>
      </c>
      <c r="U682" s="81" t="str">
        <f t="shared" si="20"/>
        <v>42020</v>
      </c>
      <c r="V682" s="80" t="str">
        <f t="shared" si="21"/>
        <v>31 a 60 dias</v>
      </c>
    </row>
    <row r="683" spans="1:22" x14ac:dyDescent="0.25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1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2">
        <v>13898.259999999998</v>
      </c>
      <c r="U683" s="81" t="str">
        <f t="shared" si="20"/>
        <v>52020</v>
      </c>
      <c r="V683" s="80" t="str">
        <f t="shared" si="21"/>
        <v>Acima de 120 dias</v>
      </c>
    </row>
    <row r="684" spans="1:22" x14ac:dyDescent="0.25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1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2">
        <v>4627.21</v>
      </c>
      <c r="U684" s="81" t="str">
        <f t="shared" si="20"/>
        <v>82020</v>
      </c>
      <c r="V684" s="80" t="str">
        <f t="shared" si="21"/>
        <v>Acima de 120 dias</v>
      </c>
    </row>
    <row r="685" spans="1:22" x14ac:dyDescent="0.25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1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2">
        <v>7547.16</v>
      </c>
      <c r="U685" s="81" t="str">
        <f t="shared" si="20"/>
        <v>82020</v>
      </c>
      <c r="V685" s="80" t="str">
        <f t="shared" si="21"/>
        <v>Acima de 120 dias</v>
      </c>
    </row>
    <row r="686" spans="1:22" x14ac:dyDescent="0.25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1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2">
        <v>2200.21</v>
      </c>
      <c r="U686" s="81" t="str">
        <f t="shared" si="20"/>
        <v>92020</v>
      </c>
      <c r="V686" s="80" t="str">
        <f t="shared" si="21"/>
        <v>31 a 60 dias</v>
      </c>
    </row>
    <row r="687" spans="1:22" x14ac:dyDescent="0.25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1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2">
        <v>13044.19</v>
      </c>
      <c r="U687" s="81" t="str">
        <f t="shared" si="20"/>
        <v>82020</v>
      </c>
      <c r="V687" s="80" t="str">
        <f t="shared" si="21"/>
        <v>1 a 30 dias</v>
      </c>
    </row>
    <row r="688" spans="1:22" x14ac:dyDescent="0.25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1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2">
        <v>6305.07</v>
      </c>
      <c r="U688" s="81" t="str">
        <f t="shared" si="20"/>
        <v>82020</v>
      </c>
      <c r="V688" s="80" t="str">
        <f t="shared" si="21"/>
        <v>31 a 60 dias</v>
      </c>
    </row>
    <row r="689" spans="1:22" x14ac:dyDescent="0.25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1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2">
        <v>9059.18</v>
      </c>
      <c r="U689" s="81" t="str">
        <f t="shared" si="20"/>
        <v>92020</v>
      </c>
      <c r="V689" s="80" t="str">
        <f t="shared" si="21"/>
        <v>1 a 30 dias</v>
      </c>
    </row>
    <row r="690" spans="1:22" x14ac:dyDescent="0.25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1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2">
        <v>1615.3</v>
      </c>
      <c r="U690" s="81" t="str">
        <f t="shared" si="20"/>
        <v>52020</v>
      </c>
      <c r="V690" s="80" t="str">
        <f t="shared" si="21"/>
        <v>Acima de 120 dias</v>
      </c>
    </row>
    <row r="691" spans="1:22" x14ac:dyDescent="0.25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1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2">
        <v>1777.78</v>
      </c>
      <c r="U691" s="81" t="str">
        <f t="shared" si="20"/>
        <v>42020</v>
      </c>
      <c r="V691" s="80" t="str">
        <f t="shared" si="21"/>
        <v>Acima de 120 dias</v>
      </c>
    </row>
    <row r="692" spans="1:22" x14ac:dyDescent="0.25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1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2">
        <v>1122.93</v>
      </c>
      <c r="U692" s="81" t="str">
        <f t="shared" si="20"/>
        <v>42020</v>
      </c>
      <c r="V692" s="80" t="str">
        <f t="shared" si="21"/>
        <v>61 a 90 dias</v>
      </c>
    </row>
    <row r="693" spans="1:22" x14ac:dyDescent="0.25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1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2">
        <v>22312.12</v>
      </c>
      <c r="U693" s="81" t="str">
        <f t="shared" si="20"/>
        <v>72020</v>
      </c>
      <c r="V693" s="80" t="str">
        <f t="shared" si="21"/>
        <v>Acima de 120 dias</v>
      </c>
    </row>
    <row r="694" spans="1:22" x14ac:dyDescent="0.25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1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2">
        <v>7964.83</v>
      </c>
      <c r="U694" s="81" t="str">
        <f t="shared" si="20"/>
        <v>62020</v>
      </c>
      <c r="V694" s="80" t="str">
        <f t="shared" si="21"/>
        <v>Acima de 120 dias</v>
      </c>
    </row>
    <row r="695" spans="1:22" x14ac:dyDescent="0.25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1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2">
        <v>8259.91</v>
      </c>
      <c r="U695" s="81" t="str">
        <f t="shared" si="20"/>
        <v>102020</v>
      </c>
      <c r="V695" s="80" t="str">
        <f t="shared" si="21"/>
        <v>Acima de 120 dias</v>
      </c>
    </row>
    <row r="696" spans="1:22" x14ac:dyDescent="0.25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1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2">
        <v>6251.75</v>
      </c>
      <c r="U696" s="81" t="str">
        <f t="shared" si="20"/>
        <v>62020</v>
      </c>
      <c r="V696" s="80" t="str">
        <f t="shared" si="21"/>
        <v>Acima de 120 dias</v>
      </c>
    </row>
    <row r="697" spans="1:22" x14ac:dyDescent="0.25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1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2">
        <v>14553.16</v>
      </c>
      <c r="U697" s="81" t="str">
        <f t="shared" si="20"/>
        <v>82020</v>
      </c>
      <c r="V697" s="80" t="str">
        <f t="shared" si="21"/>
        <v>1 a 30 dias</v>
      </c>
    </row>
    <row r="698" spans="1:22" x14ac:dyDescent="0.25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1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2">
        <v>2352.0299999999997</v>
      </c>
      <c r="U698" s="81" t="str">
        <f t="shared" si="20"/>
        <v>32020</v>
      </c>
      <c r="V698" s="80" t="str">
        <f t="shared" si="21"/>
        <v>Acima de 120 dias</v>
      </c>
    </row>
    <row r="699" spans="1:22" x14ac:dyDescent="0.25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1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2">
        <v>12140.099999999999</v>
      </c>
      <c r="U699" s="81" t="str">
        <f t="shared" si="20"/>
        <v>42020</v>
      </c>
      <c r="V699" s="80" t="str">
        <f t="shared" si="21"/>
        <v>Acima de 120 dias</v>
      </c>
    </row>
    <row r="700" spans="1:22" x14ac:dyDescent="0.25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1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2">
        <v>1741.44</v>
      </c>
      <c r="U700" s="81" t="str">
        <f t="shared" si="20"/>
        <v>52020</v>
      </c>
      <c r="V700" s="80" t="str">
        <f t="shared" si="21"/>
        <v>Acima de 120 dias</v>
      </c>
    </row>
    <row r="701" spans="1:22" x14ac:dyDescent="0.25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1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2">
        <v>5104.4799999999996</v>
      </c>
      <c r="U701" s="81" t="str">
        <f t="shared" si="20"/>
        <v>102020</v>
      </c>
      <c r="V701" s="80" t="str">
        <f t="shared" si="21"/>
        <v>31 a 60 dias</v>
      </c>
    </row>
    <row r="702" spans="1:22" x14ac:dyDescent="0.25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1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2">
        <v>40593.199999999997</v>
      </c>
      <c r="U702" s="81" t="str">
        <f t="shared" si="20"/>
        <v>82020</v>
      </c>
      <c r="V702" s="80" t="str">
        <f t="shared" si="21"/>
        <v>Acima de 120 dias</v>
      </c>
    </row>
    <row r="703" spans="1:22" x14ac:dyDescent="0.25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1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2">
        <v>11120.33</v>
      </c>
      <c r="U703" s="81" t="str">
        <f t="shared" si="20"/>
        <v>72020</v>
      </c>
      <c r="V703" s="80" t="str">
        <f t="shared" si="21"/>
        <v>1 a 30 dias</v>
      </c>
    </row>
    <row r="704" spans="1:22" x14ac:dyDescent="0.25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1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2">
        <v>13436.12</v>
      </c>
      <c r="U704" s="81" t="str">
        <f t="shared" si="20"/>
        <v>102020</v>
      </c>
      <c r="V704" s="80" t="str">
        <f t="shared" si="21"/>
        <v>61 a 90 dias</v>
      </c>
    </row>
    <row r="705" spans="1:22" x14ac:dyDescent="0.25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1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2">
        <v>13499.47</v>
      </c>
      <c r="U705" s="81" t="str">
        <f t="shared" si="20"/>
        <v>72020</v>
      </c>
      <c r="V705" s="80" t="str">
        <f t="shared" si="21"/>
        <v>Acima de 120 dias</v>
      </c>
    </row>
    <row r="706" spans="1:22" x14ac:dyDescent="0.25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1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2">
        <v>8824.67</v>
      </c>
      <c r="U706" s="81" t="str">
        <f t="shared" ref="U706:U769" si="22">MONTH(D706)&amp;YEAR(D706)</f>
        <v>52020</v>
      </c>
      <c r="V706" s="80" t="str">
        <f t="shared" si="21"/>
        <v>Acima de 120 dias</v>
      </c>
    </row>
    <row r="707" spans="1:22" x14ac:dyDescent="0.25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1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2">
        <v>7745.69</v>
      </c>
      <c r="U707" s="81" t="str">
        <f t="shared" si="22"/>
        <v>52020</v>
      </c>
      <c r="V707" s="80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25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1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2">
        <v>2126.85</v>
      </c>
      <c r="U708" s="81" t="str">
        <f t="shared" si="22"/>
        <v>92020</v>
      </c>
      <c r="V708" s="80" t="str">
        <f t="shared" si="23"/>
        <v>1 a 30 dias</v>
      </c>
    </row>
    <row r="709" spans="1:22" x14ac:dyDescent="0.25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1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2">
        <v>2873.28</v>
      </c>
      <c r="U709" s="81" t="str">
        <f t="shared" si="22"/>
        <v>82020</v>
      </c>
      <c r="V709" s="80" t="str">
        <f t="shared" si="23"/>
        <v>61 a 90 dias</v>
      </c>
    </row>
    <row r="710" spans="1:22" x14ac:dyDescent="0.25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1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2">
        <v>45436.45</v>
      </c>
      <c r="U710" s="81" t="str">
        <f t="shared" si="22"/>
        <v>82020</v>
      </c>
      <c r="V710" s="80" t="str">
        <f t="shared" si="23"/>
        <v>61 a 90 dias</v>
      </c>
    </row>
    <row r="711" spans="1:22" x14ac:dyDescent="0.25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1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2">
        <v>10902.67</v>
      </c>
      <c r="U711" s="81" t="str">
        <f t="shared" si="22"/>
        <v>82020</v>
      </c>
      <c r="V711" s="80" t="str">
        <f t="shared" si="23"/>
        <v>Acima de 120 dias</v>
      </c>
    </row>
    <row r="712" spans="1:22" x14ac:dyDescent="0.25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1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2">
        <v>7062.09</v>
      </c>
      <c r="U712" s="81" t="str">
        <f t="shared" si="22"/>
        <v>82020</v>
      </c>
      <c r="V712" s="80" t="str">
        <f t="shared" si="23"/>
        <v>Acima de 120 dias</v>
      </c>
    </row>
    <row r="713" spans="1:22" x14ac:dyDescent="0.25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1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2">
        <v>6511.9800000000005</v>
      </c>
      <c r="U713" s="81" t="str">
        <f t="shared" si="22"/>
        <v>92020</v>
      </c>
      <c r="V713" s="80" t="str">
        <f t="shared" si="23"/>
        <v>1 a 30 dias</v>
      </c>
    </row>
    <row r="714" spans="1:22" x14ac:dyDescent="0.25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1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2">
        <v>2113.96</v>
      </c>
      <c r="U714" s="81" t="str">
        <f t="shared" si="22"/>
        <v>92020</v>
      </c>
      <c r="V714" s="80" t="str">
        <f t="shared" si="23"/>
        <v>1 a 30 dias</v>
      </c>
    </row>
    <row r="715" spans="1:22" x14ac:dyDescent="0.25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1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2">
        <v>19733.79</v>
      </c>
      <c r="U715" s="81" t="str">
        <f t="shared" si="22"/>
        <v>102020</v>
      </c>
      <c r="V715" s="80" t="str">
        <f t="shared" si="23"/>
        <v>1 a 30 dias</v>
      </c>
    </row>
    <row r="716" spans="1:22" x14ac:dyDescent="0.25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1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2">
        <v>2154.31</v>
      </c>
      <c r="U716" s="81" t="str">
        <f t="shared" si="22"/>
        <v>42020</v>
      </c>
      <c r="V716" s="80" t="str">
        <f t="shared" si="23"/>
        <v>Acima de 120 dias</v>
      </c>
    </row>
    <row r="717" spans="1:22" x14ac:dyDescent="0.25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1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2">
        <v>657.8</v>
      </c>
      <c r="U717" s="81" t="str">
        <f t="shared" si="22"/>
        <v>52020</v>
      </c>
      <c r="V717" s="80" t="str">
        <f t="shared" si="23"/>
        <v>Acima de 120 dias</v>
      </c>
    </row>
    <row r="718" spans="1:22" x14ac:dyDescent="0.25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1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2">
        <v>5760.18</v>
      </c>
      <c r="U718" s="81" t="str">
        <f t="shared" si="22"/>
        <v>62020</v>
      </c>
      <c r="V718" s="80" t="str">
        <f t="shared" si="23"/>
        <v>1 a 30 dias</v>
      </c>
    </row>
    <row r="719" spans="1:22" x14ac:dyDescent="0.25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1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2">
        <v>3303.87</v>
      </c>
      <c r="U719" s="81" t="str">
        <f t="shared" si="22"/>
        <v>72020</v>
      </c>
      <c r="V719" s="80" t="str">
        <f t="shared" si="23"/>
        <v>Acima de 120 dias</v>
      </c>
    </row>
    <row r="720" spans="1:22" x14ac:dyDescent="0.25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1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2">
        <v>4721</v>
      </c>
      <c r="U720" s="81" t="str">
        <f t="shared" si="22"/>
        <v>72020</v>
      </c>
      <c r="V720" s="80" t="str">
        <f t="shared" si="23"/>
        <v>1 a 30 dias</v>
      </c>
    </row>
    <row r="721" spans="1:22" x14ac:dyDescent="0.25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1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2">
        <v>7668.56</v>
      </c>
      <c r="U721" s="81" t="str">
        <f t="shared" si="22"/>
        <v>92020</v>
      </c>
      <c r="V721" s="80" t="str">
        <f t="shared" si="23"/>
        <v>61 a 90 dias</v>
      </c>
    </row>
    <row r="722" spans="1:22" x14ac:dyDescent="0.25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1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2">
        <v>8850.33</v>
      </c>
      <c r="U722" s="81" t="str">
        <f t="shared" si="22"/>
        <v>62020</v>
      </c>
      <c r="V722" s="80" t="str">
        <f t="shared" si="23"/>
        <v>Acima de 120 dias</v>
      </c>
    </row>
    <row r="723" spans="1:22" x14ac:dyDescent="0.25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1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2">
        <v>7076.3</v>
      </c>
      <c r="U723" s="81" t="str">
        <f t="shared" si="22"/>
        <v>62020</v>
      </c>
      <c r="V723" s="80" t="str">
        <f t="shared" si="23"/>
        <v>1 a 30 dias</v>
      </c>
    </row>
    <row r="724" spans="1:22" x14ac:dyDescent="0.25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1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2">
        <v>9413.1200000000008</v>
      </c>
      <c r="U724" s="81" t="str">
        <f t="shared" si="22"/>
        <v>82020</v>
      </c>
      <c r="V724" s="80" t="str">
        <f t="shared" si="23"/>
        <v>1 a 30 dias</v>
      </c>
    </row>
    <row r="725" spans="1:22" x14ac:dyDescent="0.25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1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2">
        <v>6265.79</v>
      </c>
      <c r="U725" s="81" t="str">
        <f t="shared" si="22"/>
        <v>82020</v>
      </c>
      <c r="V725" s="80" t="str">
        <f t="shared" si="23"/>
        <v>1 a 30 dias</v>
      </c>
    </row>
    <row r="726" spans="1:22" x14ac:dyDescent="0.25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1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2">
        <v>13197.01</v>
      </c>
      <c r="U726" s="81" t="str">
        <f t="shared" si="22"/>
        <v>32020</v>
      </c>
      <c r="V726" s="80" t="str">
        <f t="shared" si="23"/>
        <v>Acima de 120 dias</v>
      </c>
    </row>
    <row r="727" spans="1:22" x14ac:dyDescent="0.25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1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2">
        <v>15594.830000000002</v>
      </c>
      <c r="U727" s="81" t="str">
        <f t="shared" si="22"/>
        <v>62020</v>
      </c>
      <c r="V727" s="80" t="str">
        <f t="shared" si="23"/>
        <v>Acima de 120 dias</v>
      </c>
    </row>
    <row r="728" spans="1:22" x14ac:dyDescent="0.25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1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2">
        <v>6990.39</v>
      </c>
      <c r="U728" s="81" t="str">
        <f t="shared" si="22"/>
        <v>102020</v>
      </c>
      <c r="V728" s="80" t="str">
        <f t="shared" si="23"/>
        <v>91 a 120 dias</v>
      </c>
    </row>
    <row r="729" spans="1:22" x14ac:dyDescent="0.25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1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2">
        <v>3473.91</v>
      </c>
      <c r="U729" s="81" t="str">
        <f t="shared" si="22"/>
        <v>82020</v>
      </c>
      <c r="V729" s="80" t="str">
        <f t="shared" si="23"/>
        <v>Acima de 120 dias</v>
      </c>
    </row>
    <row r="730" spans="1:22" x14ac:dyDescent="0.25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1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2">
        <v>8389.25</v>
      </c>
      <c r="U730" s="81" t="str">
        <f t="shared" si="22"/>
        <v>102020</v>
      </c>
      <c r="V730" s="80" t="str">
        <f t="shared" si="23"/>
        <v>1 a 30 dias</v>
      </c>
    </row>
    <row r="731" spans="1:22" x14ac:dyDescent="0.25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1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2">
        <v>1400.01</v>
      </c>
      <c r="U731" s="81" t="str">
        <f t="shared" si="22"/>
        <v>42020</v>
      </c>
      <c r="V731" s="80" t="str">
        <f t="shared" si="23"/>
        <v>Acima de 120 dias</v>
      </c>
    </row>
    <row r="732" spans="1:22" x14ac:dyDescent="0.25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1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2">
        <v>21902.880000000001</v>
      </c>
      <c r="U732" s="81" t="str">
        <f t="shared" si="22"/>
        <v>52020</v>
      </c>
      <c r="V732" s="80" t="str">
        <f t="shared" si="23"/>
        <v>1 a 30 dias</v>
      </c>
    </row>
    <row r="733" spans="1:22" x14ac:dyDescent="0.25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1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2">
        <v>2648.37</v>
      </c>
      <c r="U733" s="81" t="str">
        <f t="shared" si="22"/>
        <v>52020</v>
      </c>
      <c r="V733" s="80" t="str">
        <f t="shared" si="23"/>
        <v>61 a 90 dias</v>
      </c>
    </row>
    <row r="734" spans="1:22" x14ac:dyDescent="0.25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1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2">
        <v>8179.06</v>
      </c>
      <c r="U734" s="81" t="str">
        <f t="shared" si="22"/>
        <v>82020</v>
      </c>
      <c r="V734" s="80" t="str">
        <f t="shared" si="23"/>
        <v>Acima de 120 dias</v>
      </c>
    </row>
    <row r="735" spans="1:22" x14ac:dyDescent="0.25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1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2">
        <v>241.36</v>
      </c>
      <c r="U735" s="81" t="str">
        <f t="shared" si="22"/>
        <v>62020</v>
      </c>
      <c r="V735" s="80" t="str">
        <f t="shared" si="23"/>
        <v>Acima de 120 dias</v>
      </c>
    </row>
    <row r="736" spans="1:22" x14ac:dyDescent="0.25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1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2">
        <v>5703.3700000000008</v>
      </c>
      <c r="U736" s="81" t="str">
        <f t="shared" si="22"/>
        <v>52020</v>
      </c>
      <c r="V736" s="80" t="str">
        <f t="shared" si="23"/>
        <v>Acima de 120 dias</v>
      </c>
    </row>
    <row r="737" spans="1:22" x14ac:dyDescent="0.25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1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2">
        <v>5450.46</v>
      </c>
      <c r="U737" s="81" t="str">
        <f t="shared" si="22"/>
        <v>102020</v>
      </c>
      <c r="V737" s="80" t="str">
        <f t="shared" si="23"/>
        <v>31 a 60 dias</v>
      </c>
    </row>
    <row r="738" spans="1:22" x14ac:dyDescent="0.25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1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2">
        <v>2326.66</v>
      </c>
      <c r="U738" s="81" t="str">
        <f t="shared" si="22"/>
        <v>82020</v>
      </c>
      <c r="V738" s="80" t="str">
        <f t="shared" si="23"/>
        <v>61 a 90 dias</v>
      </c>
    </row>
    <row r="739" spans="1:22" x14ac:dyDescent="0.25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1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2">
        <v>13660.03</v>
      </c>
      <c r="U739" s="81" t="str">
        <f t="shared" si="22"/>
        <v>82020</v>
      </c>
      <c r="V739" s="80" t="str">
        <f t="shared" si="23"/>
        <v>1 a 30 dias</v>
      </c>
    </row>
    <row r="740" spans="1:22" x14ac:dyDescent="0.25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1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2">
        <v>7170.62</v>
      </c>
      <c r="U740" s="81" t="str">
        <f t="shared" si="22"/>
        <v>82020</v>
      </c>
      <c r="V740" s="80" t="str">
        <f t="shared" si="23"/>
        <v>Acima de 120 dias</v>
      </c>
    </row>
    <row r="741" spans="1:22" x14ac:dyDescent="0.25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1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2">
        <v>11288.9</v>
      </c>
      <c r="U741" s="81" t="str">
        <f t="shared" si="22"/>
        <v>82020</v>
      </c>
      <c r="V741" s="80" t="str">
        <f t="shared" si="23"/>
        <v>Acima de 120 dias</v>
      </c>
    </row>
    <row r="742" spans="1:22" x14ac:dyDescent="0.25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1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2">
        <v>4031.2000000000003</v>
      </c>
      <c r="U742" s="81" t="str">
        <f t="shared" si="22"/>
        <v>82020</v>
      </c>
      <c r="V742" s="80" t="str">
        <f t="shared" si="23"/>
        <v>Acima de 120 dias</v>
      </c>
    </row>
    <row r="743" spans="1:22" x14ac:dyDescent="0.25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1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2">
        <v>5590.5700000000006</v>
      </c>
      <c r="U743" s="81" t="str">
        <f t="shared" si="22"/>
        <v>82020</v>
      </c>
      <c r="V743" s="80" t="str">
        <f t="shared" si="23"/>
        <v>31 a 60 dias</v>
      </c>
    </row>
    <row r="744" spans="1:22" x14ac:dyDescent="0.25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1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2">
        <v>9779.49</v>
      </c>
      <c r="U744" s="81" t="str">
        <f t="shared" si="22"/>
        <v>82020</v>
      </c>
      <c r="V744" s="80" t="str">
        <f t="shared" si="23"/>
        <v>Acima de 120 dias</v>
      </c>
    </row>
    <row r="745" spans="1:22" x14ac:dyDescent="0.25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1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2">
        <v>1872.79</v>
      </c>
      <c r="U745" s="81" t="str">
        <f t="shared" si="22"/>
        <v>102020</v>
      </c>
      <c r="V745" s="80" t="str">
        <f t="shared" si="23"/>
        <v>1 a 30 dias</v>
      </c>
    </row>
    <row r="746" spans="1:22" x14ac:dyDescent="0.25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1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2">
        <v>5235.25</v>
      </c>
      <c r="U746" s="81" t="str">
        <f t="shared" si="22"/>
        <v>52020</v>
      </c>
      <c r="V746" s="80" t="str">
        <f t="shared" si="23"/>
        <v>Acima de 120 dias</v>
      </c>
    </row>
    <row r="747" spans="1:22" x14ac:dyDescent="0.25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1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2">
        <v>15700.17</v>
      </c>
      <c r="U747" s="81" t="str">
        <f t="shared" si="22"/>
        <v>52020</v>
      </c>
      <c r="V747" s="80" t="str">
        <f t="shared" si="23"/>
        <v>Acima de 120 dias</v>
      </c>
    </row>
    <row r="748" spans="1:22" x14ac:dyDescent="0.25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1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2">
        <v>4650.8099999999995</v>
      </c>
      <c r="U748" s="81" t="str">
        <f t="shared" si="22"/>
        <v>72020</v>
      </c>
      <c r="V748" s="80" t="str">
        <f t="shared" si="23"/>
        <v>Acima de 120 dias</v>
      </c>
    </row>
    <row r="749" spans="1:22" x14ac:dyDescent="0.25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1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2">
        <v>2671.99</v>
      </c>
      <c r="U749" s="81" t="str">
        <f t="shared" si="22"/>
        <v>62020</v>
      </c>
      <c r="V749" s="80" t="str">
        <f t="shared" si="23"/>
        <v>1 a 30 dias</v>
      </c>
    </row>
    <row r="750" spans="1:22" x14ac:dyDescent="0.25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1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2">
        <v>11145.55</v>
      </c>
      <c r="U750" s="81" t="str">
        <f t="shared" si="22"/>
        <v>52020</v>
      </c>
      <c r="V750" s="80" t="str">
        <f t="shared" si="23"/>
        <v>1 a 30 dias</v>
      </c>
    </row>
    <row r="751" spans="1:22" x14ac:dyDescent="0.25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1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2">
        <v>10988.92</v>
      </c>
      <c r="U751" s="81" t="str">
        <f t="shared" si="22"/>
        <v>72020</v>
      </c>
      <c r="V751" s="80" t="str">
        <f t="shared" si="23"/>
        <v>31 a 60 dias</v>
      </c>
    </row>
    <row r="752" spans="1:22" x14ac:dyDescent="0.25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1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2">
        <v>25091.480000000003</v>
      </c>
      <c r="U752" s="81" t="str">
        <f t="shared" si="22"/>
        <v>52020</v>
      </c>
      <c r="V752" s="80" t="str">
        <f t="shared" si="23"/>
        <v>31 a 60 dias</v>
      </c>
    </row>
    <row r="753" spans="1:22" x14ac:dyDescent="0.25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1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2">
        <v>15721.07</v>
      </c>
      <c r="U753" s="81" t="str">
        <f t="shared" si="22"/>
        <v>52020</v>
      </c>
      <c r="V753" s="80" t="str">
        <f t="shared" si="23"/>
        <v>Acima de 120 dias</v>
      </c>
    </row>
    <row r="754" spans="1:22" x14ac:dyDescent="0.25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1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2">
        <v>15492.94</v>
      </c>
      <c r="U754" s="81" t="str">
        <f t="shared" si="22"/>
        <v>52020</v>
      </c>
      <c r="V754" s="80" t="str">
        <f t="shared" si="23"/>
        <v>31 a 60 dias</v>
      </c>
    </row>
    <row r="755" spans="1:22" x14ac:dyDescent="0.25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1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2">
        <v>9725.27</v>
      </c>
      <c r="U755" s="81" t="str">
        <f t="shared" si="22"/>
        <v>72020</v>
      </c>
      <c r="V755" s="80" t="str">
        <f t="shared" si="23"/>
        <v>1 a 30 dias</v>
      </c>
    </row>
    <row r="756" spans="1:22" x14ac:dyDescent="0.25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1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2">
        <v>4070.66</v>
      </c>
      <c r="U756" s="81" t="str">
        <f t="shared" si="22"/>
        <v>72020</v>
      </c>
      <c r="V756" s="80" t="str">
        <f t="shared" si="23"/>
        <v>1 a 30 dias</v>
      </c>
    </row>
    <row r="757" spans="1:22" x14ac:dyDescent="0.25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1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2">
        <v>14003.52</v>
      </c>
      <c r="U757" s="81" t="str">
        <f t="shared" si="22"/>
        <v>72020</v>
      </c>
      <c r="V757" s="80" t="str">
        <f t="shared" si="23"/>
        <v>Acima de 120 dias</v>
      </c>
    </row>
    <row r="758" spans="1:22" x14ac:dyDescent="0.25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1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2">
        <v>10700.9</v>
      </c>
      <c r="U758" s="81" t="str">
        <f t="shared" si="22"/>
        <v>82020</v>
      </c>
      <c r="V758" s="80" t="str">
        <f t="shared" si="23"/>
        <v>61 a 90 dias</v>
      </c>
    </row>
    <row r="759" spans="1:22" x14ac:dyDescent="0.25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1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2">
        <v>1590.4299999999998</v>
      </c>
      <c r="U759" s="81" t="str">
        <f t="shared" si="22"/>
        <v>82020</v>
      </c>
      <c r="V759" s="80" t="str">
        <f t="shared" si="23"/>
        <v>1 a 30 dias</v>
      </c>
    </row>
    <row r="760" spans="1:22" x14ac:dyDescent="0.25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1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2">
        <v>42413.38</v>
      </c>
      <c r="U760" s="81" t="str">
        <f t="shared" si="22"/>
        <v>92020</v>
      </c>
      <c r="V760" s="80" t="str">
        <f t="shared" si="23"/>
        <v>Acima de 120 dias</v>
      </c>
    </row>
    <row r="761" spans="1:22" x14ac:dyDescent="0.25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1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2">
        <v>7620.95</v>
      </c>
      <c r="U761" s="81" t="str">
        <f t="shared" si="22"/>
        <v>82020</v>
      </c>
      <c r="V761" s="80" t="str">
        <f t="shared" si="23"/>
        <v>Acima de 120 dias</v>
      </c>
    </row>
    <row r="762" spans="1:22" x14ac:dyDescent="0.25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1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2">
        <v>4214.28</v>
      </c>
      <c r="U762" s="81" t="str">
        <f t="shared" si="22"/>
        <v>92020</v>
      </c>
      <c r="V762" s="80" t="str">
        <f t="shared" si="23"/>
        <v>1 a 30 dias</v>
      </c>
    </row>
    <row r="763" spans="1:22" x14ac:dyDescent="0.25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1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2">
        <v>4863.9399999999996</v>
      </c>
      <c r="U763" s="81" t="str">
        <f t="shared" si="22"/>
        <v>42020</v>
      </c>
      <c r="V763" s="80" t="str">
        <f t="shared" si="23"/>
        <v>1 a 30 dias</v>
      </c>
    </row>
    <row r="764" spans="1:22" x14ac:dyDescent="0.25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1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2">
        <v>10765.02</v>
      </c>
      <c r="U764" s="81" t="str">
        <f t="shared" si="22"/>
        <v>82020</v>
      </c>
      <c r="V764" s="80" t="str">
        <f t="shared" si="23"/>
        <v>Acima de 120 dias</v>
      </c>
    </row>
    <row r="765" spans="1:22" x14ac:dyDescent="0.25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1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2">
        <v>22439.360000000001</v>
      </c>
      <c r="U765" s="81" t="str">
        <f t="shared" si="22"/>
        <v>82020</v>
      </c>
      <c r="V765" s="80" t="str">
        <f t="shared" si="23"/>
        <v>61 a 90 dias</v>
      </c>
    </row>
    <row r="766" spans="1:22" x14ac:dyDescent="0.25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1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2">
        <v>7209.89</v>
      </c>
      <c r="U766" s="81" t="str">
        <f t="shared" si="22"/>
        <v>52020</v>
      </c>
      <c r="V766" s="80" t="str">
        <f t="shared" si="23"/>
        <v>Acima de 120 dias</v>
      </c>
    </row>
    <row r="767" spans="1:22" x14ac:dyDescent="0.25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1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2">
        <v>7980.5199999999995</v>
      </c>
      <c r="U767" s="81" t="str">
        <f t="shared" si="22"/>
        <v>82020</v>
      </c>
      <c r="V767" s="80" t="str">
        <f t="shared" si="23"/>
        <v>Acima de 120 dias</v>
      </c>
    </row>
    <row r="768" spans="1:22" x14ac:dyDescent="0.25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1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2">
        <v>2765.11</v>
      </c>
      <c r="U768" s="81" t="str">
        <f t="shared" si="22"/>
        <v>72020</v>
      </c>
      <c r="V768" s="80" t="str">
        <f t="shared" si="23"/>
        <v>Acima de 120 dias</v>
      </c>
    </row>
    <row r="769" spans="1:22" x14ac:dyDescent="0.25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1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2">
        <v>4136.04</v>
      </c>
      <c r="U769" s="81" t="str">
        <f t="shared" si="22"/>
        <v>92020</v>
      </c>
      <c r="V769" s="80" t="str">
        <f t="shared" si="23"/>
        <v>1 a 30 dias</v>
      </c>
    </row>
    <row r="770" spans="1:22" x14ac:dyDescent="0.25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1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2">
        <v>15764.71</v>
      </c>
      <c r="U770" s="81" t="str">
        <f t="shared" ref="U770:U833" si="24">MONTH(D770)&amp;YEAR(D770)</f>
        <v>82020</v>
      </c>
      <c r="V770" s="80" t="str">
        <f t="shared" si="23"/>
        <v>Acima de 120 dias</v>
      </c>
    </row>
    <row r="771" spans="1:22" x14ac:dyDescent="0.25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1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2">
        <v>26789.66</v>
      </c>
      <c r="U771" s="81" t="str">
        <f t="shared" si="24"/>
        <v>82020</v>
      </c>
      <c r="V771" s="80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25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1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2">
        <v>8218.83</v>
      </c>
      <c r="U772" s="81" t="str">
        <f t="shared" si="24"/>
        <v>92020</v>
      </c>
      <c r="V772" s="80" t="str">
        <f t="shared" si="25"/>
        <v>1 a 30 dias</v>
      </c>
    </row>
    <row r="773" spans="1:22" x14ac:dyDescent="0.25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1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2">
        <v>20206.400000000001</v>
      </c>
      <c r="U773" s="81" t="str">
        <f t="shared" si="24"/>
        <v>82020</v>
      </c>
      <c r="V773" s="80" t="str">
        <f t="shared" si="25"/>
        <v>1 a 30 dias</v>
      </c>
    </row>
    <row r="774" spans="1:22" x14ac:dyDescent="0.25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1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2">
        <v>15451.61</v>
      </c>
      <c r="U774" s="81" t="str">
        <f t="shared" si="24"/>
        <v>52020</v>
      </c>
      <c r="V774" s="80" t="str">
        <f t="shared" si="25"/>
        <v>Acima de 120 dias</v>
      </c>
    </row>
    <row r="775" spans="1:22" x14ac:dyDescent="0.25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1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2">
        <v>1383.32</v>
      </c>
      <c r="U775" s="81" t="str">
        <f t="shared" si="24"/>
        <v>52020</v>
      </c>
      <c r="V775" s="80" t="str">
        <f t="shared" si="25"/>
        <v>31 a 60 dias</v>
      </c>
    </row>
    <row r="776" spans="1:22" x14ac:dyDescent="0.25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1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2">
        <v>2348.9899999999998</v>
      </c>
      <c r="U776" s="81" t="str">
        <f t="shared" si="24"/>
        <v>102020</v>
      </c>
      <c r="V776" s="80" t="str">
        <f t="shared" si="25"/>
        <v>31 a 60 dias</v>
      </c>
    </row>
    <row r="777" spans="1:22" x14ac:dyDescent="0.25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1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2">
        <v>21540.43</v>
      </c>
      <c r="U777" s="81" t="str">
        <f t="shared" si="24"/>
        <v>52020</v>
      </c>
      <c r="V777" s="80" t="str">
        <f t="shared" si="25"/>
        <v>61 a 90 dias</v>
      </c>
    </row>
    <row r="778" spans="1:22" x14ac:dyDescent="0.25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1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2">
        <v>19793.45</v>
      </c>
      <c r="U778" s="81" t="str">
        <f t="shared" si="24"/>
        <v>82020</v>
      </c>
      <c r="V778" s="80" t="str">
        <f t="shared" si="25"/>
        <v>Acima de 120 dias</v>
      </c>
    </row>
    <row r="779" spans="1:22" x14ac:dyDescent="0.25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1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2">
        <v>5321.64</v>
      </c>
      <c r="U779" s="81" t="str">
        <f t="shared" si="24"/>
        <v>82020</v>
      </c>
      <c r="V779" s="80" t="str">
        <f t="shared" si="25"/>
        <v>Acima de 120 dias</v>
      </c>
    </row>
    <row r="780" spans="1:22" x14ac:dyDescent="0.25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1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2">
        <v>9975.92</v>
      </c>
      <c r="U780" s="81" t="str">
        <f t="shared" si="24"/>
        <v>92020</v>
      </c>
      <c r="V780" s="80" t="str">
        <f t="shared" si="25"/>
        <v>1 a 30 dias</v>
      </c>
    </row>
    <row r="781" spans="1:22" x14ac:dyDescent="0.25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1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2">
        <v>7316.37</v>
      </c>
      <c r="U781" s="81" t="str">
        <f t="shared" si="24"/>
        <v>82020</v>
      </c>
      <c r="V781" s="80" t="str">
        <f t="shared" si="25"/>
        <v>Acima de 120 dias</v>
      </c>
    </row>
    <row r="782" spans="1:22" x14ac:dyDescent="0.25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1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2">
        <v>2148.12</v>
      </c>
      <c r="U782" s="81" t="str">
        <f t="shared" si="24"/>
        <v>62020</v>
      </c>
      <c r="V782" s="80" t="str">
        <f t="shared" si="25"/>
        <v>Acima de 120 dias</v>
      </c>
    </row>
    <row r="783" spans="1:22" x14ac:dyDescent="0.25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1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2">
        <v>2927.71</v>
      </c>
      <c r="U783" s="81" t="str">
        <f t="shared" si="24"/>
        <v>92020</v>
      </c>
      <c r="V783" s="80" t="str">
        <f t="shared" si="25"/>
        <v>Acima de 120 dias</v>
      </c>
    </row>
    <row r="784" spans="1:22" x14ac:dyDescent="0.25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1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2">
        <v>2403.5300000000002</v>
      </c>
      <c r="U784" s="81" t="str">
        <f t="shared" si="24"/>
        <v>102020</v>
      </c>
      <c r="V784" s="80" t="str">
        <f t="shared" si="25"/>
        <v>Acima de 120 dias</v>
      </c>
    </row>
    <row r="785" spans="1:22" x14ac:dyDescent="0.25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1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2">
        <v>11628.15</v>
      </c>
      <c r="U785" s="81" t="str">
        <f t="shared" si="24"/>
        <v>72020</v>
      </c>
      <c r="V785" s="80" t="str">
        <f t="shared" si="25"/>
        <v>1 a 30 dias</v>
      </c>
    </row>
    <row r="786" spans="1:22" x14ac:dyDescent="0.25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1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2">
        <v>3171.94</v>
      </c>
      <c r="U786" s="81" t="str">
        <f t="shared" si="24"/>
        <v>82020</v>
      </c>
      <c r="V786" s="80" t="str">
        <f t="shared" si="25"/>
        <v>1 a 30 dias</v>
      </c>
    </row>
    <row r="787" spans="1:22" x14ac:dyDescent="0.25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1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2">
        <v>6044.3499999999995</v>
      </c>
      <c r="U787" s="81" t="str">
        <f t="shared" si="24"/>
        <v>82020</v>
      </c>
      <c r="V787" s="80" t="str">
        <f t="shared" si="25"/>
        <v>31 a 60 dias</v>
      </c>
    </row>
    <row r="788" spans="1:22" x14ac:dyDescent="0.25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1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2">
        <v>8127.99</v>
      </c>
      <c r="U788" s="81" t="str">
        <f t="shared" si="24"/>
        <v>82020</v>
      </c>
      <c r="V788" s="80" t="str">
        <f t="shared" si="25"/>
        <v>Acima de 120 dias</v>
      </c>
    </row>
    <row r="789" spans="1:22" x14ac:dyDescent="0.25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1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2">
        <v>33628.32</v>
      </c>
      <c r="U789" s="81" t="str">
        <f t="shared" si="24"/>
        <v>82020</v>
      </c>
      <c r="V789" s="80" t="str">
        <f t="shared" si="25"/>
        <v>1 a 30 dias</v>
      </c>
    </row>
    <row r="790" spans="1:22" x14ac:dyDescent="0.25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1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2">
        <v>17690.36</v>
      </c>
      <c r="U790" s="81" t="str">
        <f t="shared" si="24"/>
        <v>102020</v>
      </c>
      <c r="V790" s="80" t="str">
        <f t="shared" si="25"/>
        <v>61 a 90 dias</v>
      </c>
    </row>
    <row r="791" spans="1:22" x14ac:dyDescent="0.25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1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2">
        <v>24394.22</v>
      </c>
      <c r="U791" s="81" t="str">
        <f t="shared" si="24"/>
        <v>52020</v>
      </c>
      <c r="V791" s="80" t="str">
        <f t="shared" si="25"/>
        <v>Acima de 120 dias</v>
      </c>
    </row>
    <row r="792" spans="1:22" x14ac:dyDescent="0.25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1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2">
        <v>11891.06</v>
      </c>
      <c r="U792" s="81" t="str">
        <f t="shared" si="24"/>
        <v>82020</v>
      </c>
      <c r="V792" s="80" t="str">
        <f t="shared" si="25"/>
        <v>Acima de 120 dias</v>
      </c>
    </row>
    <row r="793" spans="1:22" x14ac:dyDescent="0.25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1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2">
        <v>35431.119999999995</v>
      </c>
      <c r="U793" s="81" t="str">
        <f t="shared" si="24"/>
        <v>52020</v>
      </c>
      <c r="V793" s="80" t="str">
        <f t="shared" si="25"/>
        <v>Acima de 120 dias</v>
      </c>
    </row>
    <row r="794" spans="1:22" x14ac:dyDescent="0.25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1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2">
        <v>12737.81</v>
      </c>
      <c r="U794" s="81" t="str">
        <f t="shared" si="24"/>
        <v>62020</v>
      </c>
      <c r="V794" s="80" t="str">
        <f t="shared" si="25"/>
        <v>61 a 90 dias</v>
      </c>
    </row>
    <row r="795" spans="1:22" x14ac:dyDescent="0.25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1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2">
        <v>10053.130000000001</v>
      </c>
      <c r="U795" s="81" t="str">
        <f t="shared" si="24"/>
        <v>102020</v>
      </c>
      <c r="V795" s="80" t="str">
        <f t="shared" si="25"/>
        <v>1 a 30 dias</v>
      </c>
    </row>
    <row r="796" spans="1:22" x14ac:dyDescent="0.25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1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2">
        <v>3838.55</v>
      </c>
      <c r="U796" s="81" t="str">
        <f t="shared" si="24"/>
        <v>82020</v>
      </c>
      <c r="V796" s="80" t="str">
        <f t="shared" si="25"/>
        <v>1 a 30 dias</v>
      </c>
    </row>
    <row r="797" spans="1:22" x14ac:dyDescent="0.25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1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2">
        <v>4603.6400000000003</v>
      </c>
      <c r="U797" s="81" t="str">
        <f t="shared" si="24"/>
        <v>82020</v>
      </c>
      <c r="V797" s="80" t="str">
        <f t="shared" si="25"/>
        <v>Acima de 120 dias</v>
      </c>
    </row>
    <row r="798" spans="1:22" x14ac:dyDescent="0.25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1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2">
        <v>15040.11</v>
      </c>
      <c r="U798" s="81" t="str">
        <f t="shared" si="24"/>
        <v>92020</v>
      </c>
      <c r="V798" s="80" t="str">
        <f t="shared" si="25"/>
        <v>Acima de 120 dias</v>
      </c>
    </row>
    <row r="799" spans="1:22" x14ac:dyDescent="0.25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1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2">
        <v>11795.29</v>
      </c>
      <c r="U799" s="81" t="str">
        <f t="shared" si="24"/>
        <v>82020</v>
      </c>
      <c r="V799" s="80" t="str">
        <f t="shared" si="25"/>
        <v>1 a 30 dias</v>
      </c>
    </row>
    <row r="800" spans="1:22" x14ac:dyDescent="0.25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1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2">
        <v>9862.7799999999988</v>
      </c>
      <c r="U800" s="81" t="str">
        <f t="shared" si="24"/>
        <v>92020</v>
      </c>
      <c r="V800" s="80" t="str">
        <f t="shared" si="25"/>
        <v>1 a 30 dias</v>
      </c>
    </row>
    <row r="801" spans="1:22" x14ac:dyDescent="0.25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1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2">
        <v>14947.390000000001</v>
      </c>
      <c r="U801" s="81" t="str">
        <f t="shared" si="24"/>
        <v>52020</v>
      </c>
      <c r="V801" s="80" t="str">
        <f t="shared" si="25"/>
        <v>Acima de 120 dias</v>
      </c>
    </row>
    <row r="802" spans="1:22" x14ac:dyDescent="0.25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1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2">
        <v>5395.54</v>
      </c>
      <c r="U802" s="81" t="str">
        <f t="shared" si="24"/>
        <v>82020</v>
      </c>
      <c r="V802" s="80" t="str">
        <f t="shared" si="25"/>
        <v>1 a 30 dias</v>
      </c>
    </row>
    <row r="803" spans="1:22" x14ac:dyDescent="0.25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1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2">
        <v>3790.87</v>
      </c>
      <c r="U803" s="81" t="str">
        <f t="shared" si="24"/>
        <v>82020</v>
      </c>
      <c r="V803" s="80" t="str">
        <f t="shared" si="25"/>
        <v>Acima de 120 dias</v>
      </c>
    </row>
    <row r="804" spans="1:22" x14ac:dyDescent="0.25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1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2">
        <v>12396.04</v>
      </c>
      <c r="U804" s="81" t="str">
        <f t="shared" si="24"/>
        <v>62020</v>
      </c>
      <c r="V804" s="80" t="str">
        <f t="shared" si="25"/>
        <v>Acima de 120 dias</v>
      </c>
    </row>
    <row r="805" spans="1:22" x14ac:dyDescent="0.25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1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2">
        <v>10131.6</v>
      </c>
      <c r="U805" s="81" t="str">
        <f t="shared" si="24"/>
        <v>82020</v>
      </c>
      <c r="V805" s="80" t="str">
        <f t="shared" si="25"/>
        <v>Acima de 120 dias</v>
      </c>
    </row>
    <row r="806" spans="1:22" x14ac:dyDescent="0.25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1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2">
        <v>12105.4</v>
      </c>
      <c r="U806" s="81" t="str">
        <f t="shared" si="24"/>
        <v>82020</v>
      </c>
      <c r="V806" s="80" t="str">
        <f t="shared" si="25"/>
        <v>1 a 30 dias</v>
      </c>
    </row>
    <row r="807" spans="1:22" x14ac:dyDescent="0.25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1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2">
        <v>10508.73</v>
      </c>
      <c r="U807" s="81" t="str">
        <f t="shared" si="24"/>
        <v>82020</v>
      </c>
      <c r="V807" s="80" t="str">
        <f t="shared" si="25"/>
        <v>61 a 90 dias</v>
      </c>
    </row>
    <row r="808" spans="1:22" x14ac:dyDescent="0.25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1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2">
        <v>26129.84</v>
      </c>
      <c r="U808" s="81" t="str">
        <f t="shared" si="24"/>
        <v>82020</v>
      </c>
      <c r="V808" s="80" t="str">
        <f t="shared" si="25"/>
        <v>Acima de 120 dias</v>
      </c>
    </row>
    <row r="809" spans="1:22" x14ac:dyDescent="0.25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1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2">
        <v>210</v>
      </c>
      <c r="U809" s="81" t="str">
        <f t="shared" si="24"/>
        <v>72020</v>
      </c>
      <c r="V809" s="80" t="str">
        <f t="shared" si="25"/>
        <v>Acima de 120 dias</v>
      </c>
    </row>
    <row r="810" spans="1:22" x14ac:dyDescent="0.25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1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2">
        <v>63.58</v>
      </c>
      <c r="U810" s="81" t="str">
        <f t="shared" si="24"/>
        <v>72020</v>
      </c>
      <c r="V810" s="80" t="str">
        <f t="shared" si="25"/>
        <v>Acima de 120 dias</v>
      </c>
    </row>
    <row r="811" spans="1:22" x14ac:dyDescent="0.25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1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2">
        <v>10936.7</v>
      </c>
      <c r="U811" s="81" t="str">
        <f t="shared" si="24"/>
        <v>72020</v>
      </c>
      <c r="V811" s="80" t="str">
        <f t="shared" si="25"/>
        <v>Acima de 120 dias</v>
      </c>
    </row>
    <row r="812" spans="1:22" x14ac:dyDescent="0.25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1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2">
        <v>2853.4100000000003</v>
      </c>
      <c r="U812" s="81" t="str">
        <f t="shared" si="24"/>
        <v>72020</v>
      </c>
      <c r="V812" s="80" t="str">
        <f t="shared" si="25"/>
        <v>Acima de 120 dias</v>
      </c>
    </row>
    <row r="813" spans="1:22" x14ac:dyDescent="0.25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1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2">
        <v>2513.5299999999997</v>
      </c>
      <c r="U813" s="81" t="str">
        <f t="shared" si="24"/>
        <v>102020</v>
      </c>
      <c r="V813" s="80" t="str">
        <f t="shared" si="25"/>
        <v>61 a 90 dias</v>
      </c>
    </row>
    <row r="814" spans="1:22" x14ac:dyDescent="0.25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1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2">
        <v>2241.83</v>
      </c>
      <c r="U814" s="81" t="str">
        <f t="shared" si="24"/>
        <v>102020</v>
      </c>
      <c r="V814" s="80" t="str">
        <f t="shared" si="25"/>
        <v>1 a 30 dias</v>
      </c>
    </row>
    <row r="815" spans="1:22" x14ac:dyDescent="0.25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1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2">
        <v>2954.34</v>
      </c>
      <c r="U815" s="81" t="str">
        <f t="shared" si="24"/>
        <v>82020</v>
      </c>
      <c r="V815" s="80" t="str">
        <f t="shared" si="25"/>
        <v>1 a 30 dias</v>
      </c>
    </row>
    <row r="816" spans="1:22" x14ac:dyDescent="0.25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1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2">
        <v>3593.73</v>
      </c>
      <c r="U816" s="81" t="str">
        <f t="shared" si="24"/>
        <v>82020</v>
      </c>
      <c r="V816" s="80" t="str">
        <f t="shared" si="25"/>
        <v>1 a 30 dias</v>
      </c>
    </row>
    <row r="817" spans="1:22" x14ac:dyDescent="0.25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1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2">
        <v>4062.42</v>
      </c>
      <c r="U817" s="81" t="str">
        <f t="shared" si="24"/>
        <v>82020</v>
      </c>
      <c r="V817" s="80" t="str">
        <f t="shared" si="25"/>
        <v>Acima de 120 dias</v>
      </c>
    </row>
    <row r="818" spans="1:22" x14ac:dyDescent="0.25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1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2">
        <v>5876.2800000000007</v>
      </c>
      <c r="U818" s="81" t="str">
        <f t="shared" si="24"/>
        <v>82020</v>
      </c>
      <c r="V818" s="80" t="str">
        <f t="shared" si="25"/>
        <v>1 a 30 dias</v>
      </c>
    </row>
    <row r="819" spans="1:22" x14ac:dyDescent="0.25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1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2">
        <v>10917.63</v>
      </c>
      <c r="U819" s="81" t="str">
        <f t="shared" si="24"/>
        <v>82020</v>
      </c>
      <c r="V819" s="80" t="str">
        <f t="shared" si="25"/>
        <v>31 a 60 dias</v>
      </c>
    </row>
    <row r="820" spans="1:22" x14ac:dyDescent="0.25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1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2">
        <v>13003.33</v>
      </c>
      <c r="U820" s="81" t="str">
        <f t="shared" si="24"/>
        <v>92020</v>
      </c>
      <c r="V820" s="80" t="str">
        <f t="shared" si="25"/>
        <v>1 a 30 dias</v>
      </c>
    </row>
    <row r="821" spans="1:22" x14ac:dyDescent="0.25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1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2">
        <v>1496.82</v>
      </c>
      <c r="U821" s="81" t="str">
        <f t="shared" si="24"/>
        <v>42020</v>
      </c>
      <c r="V821" s="80" t="str">
        <f t="shared" si="25"/>
        <v>Acima de 120 dias</v>
      </c>
    </row>
    <row r="822" spans="1:22" x14ac:dyDescent="0.25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1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2">
        <v>3744.94</v>
      </c>
      <c r="U822" s="81" t="str">
        <f t="shared" si="24"/>
        <v>62020</v>
      </c>
      <c r="V822" s="80" t="str">
        <f t="shared" si="25"/>
        <v>1 a 30 dias</v>
      </c>
    </row>
    <row r="823" spans="1:22" x14ac:dyDescent="0.25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1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2">
        <v>5538.0499999999993</v>
      </c>
      <c r="U823" s="81" t="str">
        <f t="shared" si="24"/>
        <v>72020</v>
      </c>
      <c r="V823" s="80" t="str">
        <f t="shared" si="25"/>
        <v>Acima de 120 dias</v>
      </c>
    </row>
    <row r="824" spans="1:22" x14ac:dyDescent="0.25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1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2">
        <v>18428.66</v>
      </c>
      <c r="U824" s="81" t="str">
        <f t="shared" si="24"/>
        <v>52020</v>
      </c>
      <c r="V824" s="80" t="str">
        <f t="shared" si="25"/>
        <v>Acima de 120 dias</v>
      </c>
    </row>
    <row r="825" spans="1:22" x14ac:dyDescent="0.25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1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2">
        <v>2351.0499999999997</v>
      </c>
      <c r="U825" s="81" t="str">
        <f t="shared" si="24"/>
        <v>102020</v>
      </c>
      <c r="V825" s="80" t="str">
        <f t="shared" si="25"/>
        <v>31 a 60 dias</v>
      </c>
    </row>
    <row r="826" spans="1:22" x14ac:dyDescent="0.25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1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2">
        <v>17430.03</v>
      </c>
      <c r="U826" s="81" t="str">
        <f t="shared" si="24"/>
        <v>62020</v>
      </c>
      <c r="V826" s="80" t="str">
        <f t="shared" si="25"/>
        <v>Acima de 120 dias</v>
      </c>
    </row>
    <row r="827" spans="1:22" x14ac:dyDescent="0.25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1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2">
        <v>2522.83</v>
      </c>
      <c r="U827" s="81" t="str">
        <f t="shared" si="24"/>
        <v>72020</v>
      </c>
      <c r="V827" s="80" t="str">
        <f t="shared" si="25"/>
        <v>Acima de 120 dias</v>
      </c>
    </row>
    <row r="828" spans="1:22" x14ac:dyDescent="0.25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1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2">
        <v>26701.530000000002</v>
      </c>
      <c r="U828" s="81" t="str">
        <f t="shared" si="24"/>
        <v>112020</v>
      </c>
      <c r="V828" s="80" t="str">
        <f t="shared" si="25"/>
        <v>1 a 30 dias</v>
      </c>
    </row>
    <row r="829" spans="1:22" x14ac:dyDescent="0.25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1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2">
        <v>1505.5</v>
      </c>
      <c r="U829" s="81" t="str">
        <f t="shared" si="24"/>
        <v>72020</v>
      </c>
      <c r="V829" s="80" t="str">
        <f t="shared" si="25"/>
        <v>Acima de 120 dias</v>
      </c>
    </row>
    <row r="830" spans="1:22" x14ac:dyDescent="0.25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1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2">
        <v>2153.23</v>
      </c>
      <c r="U830" s="81" t="str">
        <f t="shared" si="24"/>
        <v>92020</v>
      </c>
      <c r="V830" s="80" t="str">
        <f t="shared" si="25"/>
        <v>1 a 30 dias</v>
      </c>
    </row>
    <row r="831" spans="1:22" x14ac:dyDescent="0.25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1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2">
        <v>5101.7199999999993</v>
      </c>
      <c r="U831" s="81" t="str">
        <f t="shared" si="24"/>
        <v>72020</v>
      </c>
      <c r="V831" s="80" t="str">
        <f t="shared" si="25"/>
        <v>1 a 30 dias</v>
      </c>
    </row>
    <row r="832" spans="1:22" x14ac:dyDescent="0.25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1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2">
        <v>13525.81</v>
      </c>
      <c r="U832" s="81" t="str">
        <f t="shared" si="24"/>
        <v>52020</v>
      </c>
      <c r="V832" s="80" t="str">
        <f t="shared" si="25"/>
        <v>Acima de 120 dias</v>
      </c>
    </row>
    <row r="833" spans="1:22" x14ac:dyDescent="0.25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1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2">
        <v>29613.86</v>
      </c>
      <c r="U833" s="81" t="str">
        <f t="shared" si="24"/>
        <v>52020</v>
      </c>
      <c r="V833" s="80" t="str">
        <f t="shared" si="25"/>
        <v>1 a 30 dias</v>
      </c>
    </row>
    <row r="834" spans="1:22" x14ac:dyDescent="0.25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1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2">
        <v>5161.1899999999996</v>
      </c>
      <c r="U834" s="81" t="str">
        <f t="shared" ref="U834:U897" si="26">MONTH(D834)&amp;YEAR(D834)</f>
        <v>102020</v>
      </c>
      <c r="V834" s="80" t="str">
        <f t="shared" si="25"/>
        <v>1 a 30 dias</v>
      </c>
    </row>
    <row r="835" spans="1:22" x14ac:dyDescent="0.25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1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2">
        <v>7699.29</v>
      </c>
      <c r="U835" s="81" t="str">
        <f t="shared" si="26"/>
        <v>82020</v>
      </c>
      <c r="V835" s="80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25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1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2">
        <v>14737.640000000001</v>
      </c>
      <c r="U836" s="81" t="str">
        <f t="shared" si="26"/>
        <v>92020</v>
      </c>
      <c r="V836" s="80" t="str">
        <f t="shared" si="27"/>
        <v>Acima de 120 dias</v>
      </c>
    </row>
    <row r="837" spans="1:22" x14ac:dyDescent="0.25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1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2">
        <v>5635.94</v>
      </c>
      <c r="U837" s="81" t="str">
        <f t="shared" si="26"/>
        <v>82020</v>
      </c>
      <c r="V837" s="80" t="str">
        <f t="shared" si="27"/>
        <v>1 a 30 dias</v>
      </c>
    </row>
    <row r="838" spans="1:22" x14ac:dyDescent="0.25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1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2">
        <v>620.37</v>
      </c>
      <c r="U838" s="81" t="str">
        <f t="shared" si="26"/>
        <v>42020</v>
      </c>
      <c r="V838" s="80" t="str">
        <f t="shared" si="27"/>
        <v>Acima de 120 dias</v>
      </c>
    </row>
    <row r="839" spans="1:22" x14ac:dyDescent="0.25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1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2">
        <v>4335.83</v>
      </c>
      <c r="U839" s="81" t="str">
        <f t="shared" si="26"/>
        <v>52020</v>
      </c>
      <c r="V839" s="80" t="str">
        <f t="shared" si="27"/>
        <v>1 a 30 dias</v>
      </c>
    </row>
    <row r="840" spans="1:22" x14ac:dyDescent="0.25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1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2">
        <v>5125.41</v>
      </c>
      <c r="U840" s="81" t="str">
        <f t="shared" si="26"/>
        <v>52020</v>
      </c>
      <c r="V840" s="80" t="str">
        <f t="shared" si="27"/>
        <v>91 a 120 dias</v>
      </c>
    </row>
    <row r="841" spans="1:22" x14ac:dyDescent="0.25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1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2">
        <v>10687.96</v>
      </c>
      <c r="U841" s="81" t="str">
        <f t="shared" si="26"/>
        <v>102020</v>
      </c>
      <c r="V841" s="80" t="str">
        <f t="shared" si="27"/>
        <v>61 a 90 dias</v>
      </c>
    </row>
    <row r="842" spans="1:22" x14ac:dyDescent="0.25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1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2">
        <v>2464.56</v>
      </c>
      <c r="U842" s="81" t="str">
        <f t="shared" si="26"/>
        <v>102020</v>
      </c>
      <c r="V842" s="80" t="str">
        <f t="shared" si="27"/>
        <v>91 a 120 dias</v>
      </c>
    </row>
    <row r="843" spans="1:22" x14ac:dyDescent="0.25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1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1">
        <v>6841.14</v>
      </c>
      <c r="U843" s="81" t="str">
        <f t="shared" si="26"/>
        <v>62020</v>
      </c>
      <c r="V843" s="80" t="str">
        <f t="shared" si="27"/>
        <v>1 a 30 dias</v>
      </c>
    </row>
    <row r="844" spans="1:22" x14ac:dyDescent="0.25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1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2">
        <v>2131.14</v>
      </c>
      <c r="U844" s="81" t="str">
        <f t="shared" si="26"/>
        <v>72020</v>
      </c>
      <c r="V844" s="80" t="str">
        <f t="shared" si="27"/>
        <v>31 a 60 dias</v>
      </c>
    </row>
    <row r="845" spans="1:22" x14ac:dyDescent="0.25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1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2">
        <v>3492.6600000000003</v>
      </c>
      <c r="U845" s="81" t="str">
        <f t="shared" si="26"/>
        <v>92020</v>
      </c>
      <c r="V845" s="80" t="str">
        <f t="shared" si="27"/>
        <v>61 a 90 dias</v>
      </c>
    </row>
    <row r="846" spans="1:22" x14ac:dyDescent="0.25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1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2">
        <v>3542.34</v>
      </c>
      <c r="U846" s="81" t="str">
        <f t="shared" si="26"/>
        <v>82020</v>
      </c>
      <c r="V846" s="80" t="str">
        <f t="shared" si="27"/>
        <v>61 a 90 dias</v>
      </c>
    </row>
    <row r="847" spans="1:22" x14ac:dyDescent="0.25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1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2">
        <v>15451.47</v>
      </c>
      <c r="U847" s="81" t="str">
        <f t="shared" si="26"/>
        <v>72020</v>
      </c>
      <c r="V847" s="80" t="str">
        <f t="shared" si="27"/>
        <v>Acima de 120 dias</v>
      </c>
    </row>
    <row r="848" spans="1:22" x14ac:dyDescent="0.25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1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2">
        <v>8944.31</v>
      </c>
      <c r="U848" s="81" t="str">
        <f t="shared" si="26"/>
        <v>92020</v>
      </c>
      <c r="V848" s="80" t="str">
        <f t="shared" si="27"/>
        <v>1 a 30 dias</v>
      </c>
    </row>
    <row r="849" spans="1:22" x14ac:dyDescent="0.25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1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2">
        <v>9303.2899999999991</v>
      </c>
      <c r="U849" s="81" t="str">
        <f t="shared" si="26"/>
        <v>92020</v>
      </c>
      <c r="V849" s="80" t="str">
        <f t="shared" si="27"/>
        <v>Acima de 120 dias</v>
      </c>
    </row>
    <row r="850" spans="1:22" x14ac:dyDescent="0.25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1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2">
        <v>3049.56</v>
      </c>
      <c r="U850" s="81" t="str">
        <f t="shared" si="26"/>
        <v>82020</v>
      </c>
      <c r="V850" s="80" t="str">
        <f t="shared" si="27"/>
        <v>Acima de 120 dias</v>
      </c>
    </row>
    <row r="851" spans="1:22" x14ac:dyDescent="0.25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1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2">
        <v>2351.0499999999997</v>
      </c>
      <c r="U851" s="81" t="str">
        <f t="shared" si="26"/>
        <v>102020</v>
      </c>
      <c r="V851" s="80" t="str">
        <f t="shared" si="27"/>
        <v>31 a 60 dias</v>
      </c>
    </row>
    <row r="852" spans="1:22" x14ac:dyDescent="0.25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1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2">
        <v>9252</v>
      </c>
      <c r="U852" s="81" t="str">
        <f t="shared" si="26"/>
        <v>82020</v>
      </c>
      <c r="V852" s="80" t="str">
        <f t="shared" si="27"/>
        <v>61 a 90 dias</v>
      </c>
    </row>
    <row r="853" spans="1:22" x14ac:dyDescent="0.25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1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2">
        <v>15326.41</v>
      </c>
      <c r="U853" s="81" t="str">
        <f t="shared" si="26"/>
        <v>52020</v>
      </c>
      <c r="V853" s="80" t="str">
        <f t="shared" si="27"/>
        <v>Acima de 120 dias</v>
      </c>
    </row>
    <row r="854" spans="1:22" x14ac:dyDescent="0.25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1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2">
        <v>12936.460000000001</v>
      </c>
      <c r="U854" s="81" t="str">
        <f t="shared" si="26"/>
        <v>52020</v>
      </c>
      <c r="V854" s="80" t="str">
        <f t="shared" si="27"/>
        <v>Acima de 120 dias</v>
      </c>
    </row>
    <row r="855" spans="1:22" x14ac:dyDescent="0.25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1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2">
        <v>6367.76</v>
      </c>
      <c r="U855" s="81" t="str">
        <f t="shared" si="26"/>
        <v>82020</v>
      </c>
      <c r="V855" s="80" t="str">
        <f t="shared" si="27"/>
        <v>61 a 90 dias</v>
      </c>
    </row>
    <row r="856" spans="1:22" x14ac:dyDescent="0.25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1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2">
        <v>5185.29</v>
      </c>
      <c r="U856" s="81" t="str">
        <f t="shared" si="26"/>
        <v>82020</v>
      </c>
      <c r="V856" s="80" t="str">
        <f t="shared" si="27"/>
        <v>31 a 60 dias</v>
      </c>
    </row>
    <row r="857" spans="1:22" x14ac:dyDescent="0.25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1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2">
        <v>29332.720000000001</v>
      </c>
      <c r="U857" s="81" t="str">
        <f t="shared" si="26"/>
        <v>82020</v>
      </c>
      <c r="V857" s="80" t="str">
        <f t="shared" si="27"/>
        <v>1 a 30 dias</v>
      </c>
    </row>
    <row r="858" spans="1:22" x14ac:dyDescent="0.25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1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2">
        <v>12724.06</v>
      </c>
      <c r="U858" s="81" t="str">
        <f t="shared" si="26"/>
        <v>82020</v>
      </c>
      <c r="V858" s="80" t="str">
        <f t="shared" si="27"/>
        <v>Acima de 120 dias</v>
      </c>
    </row>
    <row r="859" spans="1:22" x14ac:dyDescent="0.25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1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2">
        <v>26481.360000000001</v>
      </c>
      <c r="U859" s="81" t="str">
        <f t="shared" si="26"/>
        <v>92020</v>
      </c>
      <c r="V859" s="80" t="str">
        <f t="shared" si="27"/>
        <v>1 a 30 dias</v>
      </c>
    </row>
    <row r="860" spans="1:22" x14ac:dyDescent="0.25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1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2">
        <v>430.28</v>
      </c>
      <c r="U860" s="81" t="str">
        <f t="shared" si="26"/>
        <v>32020</v>
      </c>
      <c r="V860" s="80" t="str">
        <f t="shared" si="27"/>
        <v>1 a 30 dias</v>
      </c>
    </row>
    <row r="861" spans="1:22" x14ac:dyDescent="0.25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1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2">
        <v>11470.67</v>
      </c>
      <c r="U861" s="81" t="str">
        <f t="shared" si="26"/>
        <v>72020</v>
      </c>
      <c r="V861" s="80" t="str">
        <f t="shared" si="27"/>
        <v>1 a 30 dias</v>
      </c>
    </row>
    <row r="862" spans="1:22" x14ac:dyDescent="0.25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1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2">
        <v>7146.9599999999991</v>
      </c>
      <c r="U862" s="81" t="str">
        <f t="shared" si="26"/>
        <v>72020</v>
      </c>
      <c r="V862" s="80" t="str">
        <f t="shared" si="27"/>
        <v>1 a 30 dias</v>
      </c>
    </row>
    <row r="863" spans="1:22" x14ac:dyDescent="0.25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1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2">
        <v>10220.89</v>
      </c>
      <c r="U863" s="81" t="str">
        <f t="shared" si="26"/>
        <v>82020</v>
      </c>
      <c r="V863" s="80" t="str">
        <f t="shared" si="27"/>
        <v>31 a 60 dias</v>
      </c>
    </row>
    <row r="864" spans="1:22" x14ac:dyDescent="0.25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1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2">
        <v>2283.4499999999998</v>
      </c>
      <c r="U864" s="81" t="str">
        <f t="shared" si="26"/>
        <v>82020</v>
      </c>
      <c r="V864" s="80" t="str">
        <f t="shared" si="27"/>
        <v>61 a 90 dias</v>
      </c>
    </row>
    <row r="865" spans="1:22" x14ac:dyDescent="0.25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1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2">
        <v>10816.19</v>
      </c>
      <c r="U865" s="81" t="str">
        <f t="shared" si="26"/>
        <v>82020</v>
      </c>
      <c r="V865" s="80" t="str">
        <f t="shared" si="27"/>
        <v>Acima de 120 dias</v>
      </c>
    </row>
    <row r="866" spans="1:22" x14ac:dyDescent="0.25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1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2">
        <v>6722.58</v>
      </c>
      <c r="U866" s="81" t="str">
        <f t="shared" si="26"/>
        <v>92020</v>
      </c>
      <c r="V866" s="80" t="str">
        <f t="shared" si="27"/>
        <v>31 a 60 dias</v>
      </c>
    </row>
    <row r="867" spans="1:22" x14ac:dyDescent="0.25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1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2">
        <v>13424.199999999999</v>
      </c>
      <c r="U867" s="81" t="str">
        <f t="shared" si="26"/>
        <v>82020</v>
      </c>
      <c r="V867" s="80" t="str">
        <f t="shared" si="27"/>
        <v>1 a 30 dias</v>
      </c>
    </row>
    <row r="868" spans="1:22" x14ac:dyDescent="0.25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1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2">
        <v>7726.34</v>
      </c>
      <c r="U868" s="81" t="str">
        <f t="shared" si="26"/>
        <v>82020</v>
      </c>
      <c r="V868" s="80" t="str">
        <f t="shared" si="27"/>
        <v>61 a 90 dias</v>
      </c>
    </row>
    <row r="869" spans="1:22" x14ac:dyDescent="0.25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1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2">
        <v>6920.09</v>
      </c>
      <c r="U869" s="81" t="str">
        <f t="shared" si="26"/>
        <v>82020</v>
      </c>
      <c r="V869" s="80" t="str">
        <f t="shared" si="27"/>
        <v>Acima de 120 dias</v>
      </c>
    </row>
    <row r="870" spans="1:22" x14ac:dyDescent="0.25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1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2">
        <v>6415.3</v>
      </c>
      <c r="U870" s="81" t="str">
        <f t="shared" si="26"/>
        <v>102020</v>
      </c>
      <c r="V870" s="80" t="str">
        <f t="shared" si="27"/>
        <v>61 a 90 dias</v>
      </c>
    </row>
    <row r="871" spans="1:22" x14ac:dyDescent="0.25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1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2">
        <v>4290.4399999999996</v>
      </c>
      <c r="U871" s="81" t="str">
        <f t="shared" si="26"/>
        <v>52020</v>
      </c>
      <c r="V871" s="80" t="str">
        <f t="shared" si="27"/>
        <v>91 a 120 dias</v>
      </c>
    </row>
    <row r="872" spans="1:22" x14ac:dyDescent="0.25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1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2">
        <v>10883</v>
      </c>
      <c r="U872" s="81" t="str">
        <f t="shared" si="26"/>
        <v>72020</v>
      </c>
      <c r="V872" s="80" t="str">
        <f t="shared" si="27"/>
        <v>Acima de 120 dias</v>
      </c>
    </row>
    <row r="873" spans="1:22" x14ac:dyDescent="0.25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1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2">
        <v>13785.86</v>
      </c>
      <c r="U873" s="81" t="str">
        <f t="shared" si="26"/>
        <v>72020</v>
      </c>
      <c r="V873" s="80" t="str">
        <f t="shared" si="27"/>
        <v>61 a 90 dias</v>
      </c>
    </row>
    <row r="874" spans="1:22" x14ac:dyDescent="0.25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1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2">
        <v>6706.09</v>
      </c>
      <c r="U874" s="81" t="str">
        <f t="shared" si="26"/>
        <v>62020</v>
      </c>
      <c r="V874" s="80" t="str">
        <f t="shared" si="27"/>
        <v>1 a 30 dias</v>
      </c>
    </row>
    <row r="875" spans="1:22" x14ac:dyDescent="0.25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1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2">
        <v>4700.7300000000005</v>
      </c>
      <c r="U875" s="81" t="str">
        <f t="shared" si="26"/>
        <v>82020</v>
      </c>
      <c r="V875" s="80" t="str">
        <f t="shared" si="27"/>
        <v>1 a 30 dias</v>
      </c>
    </row>
    <row r="876" spans="1:22" x14ac:dyDescent="0.25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1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2">
        <v>11985.75</v>
      </c>
      <c r="U876" s="81" t="str">
        <f t="shared" si="26"/>
        <v>82020</v>
      </c>
      <c r="V876" s="80" t="str">
        <f t="shared" si="27"/>
        <v>Acima de 120 dias</v>
      </c>
    </row>
    <row r="877" spans="1:22" x14ac:dyDescent="0.25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1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2">
        <v>2362.7399999999998</v>
      </c>
      <c r="U877" s="81" t="str">
        <f t="shared" si="26"/>
        <v>82020</v>
      </c>
      <c r="V877" s="80" t="str">
        <f t="shared" si="27"/>
        <v>1 a 30 dias</v>
      </c>
    </row>
    <row r="878" spans="1:22" x14ac:dyDescent="0.25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1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2">
        <v>12563.25</v>
      </c>
      <c r="U878" s="81" t="str">
        <f t="shared" si="26"/>
        <v>82020</v>
      </c>
      <c r="V878" s="80" t="str">
        <f t="shared" si="27"/>
        <v>61 a 90 dias</v>
      </c>
    </row>
    <row r="879" spans="1:22" x14ac:dyDescent="0.25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1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2">
        <v>14663.519999999999</v>
      </c>
      <c r="U879" s="81" t="str">
        <f t="shared" si="26"/>
        <v>102020</v>
      </c>
      <c r="V879" s="80" t="str">
        <f t="shared" si="27"/>
        <v>1 a 30 dias</v>
      </c>
    </row>
    <row r="880" spans="1:22" x14ac:dyDescent="0.25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1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2">
        <v>564.64</v>
      </c>
      <c r="U880" s="81" t="str">
        <f t="shared" si="26"/>
        <v>32020</v>
      </c>
      <c r="V880" s="80" t="str">
        <f t="shared" si="27"/>
        <v>1 a 30 dias</v>
      </c>
    </row>
    <row r="881" spans="1:22" x14ac:dyDescent="0.25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1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2">
        <v>6224.7699999999995</v>
      </c>
      <c r="U881" s="81" t="str">
        <f t="shared" si="26"/>
        <v>82020</v>
      </c>
      <c r="V881" s="80" t="str">
        <f t="shared" si="27"/>
        <v>Acima de 120 dias</v>
      </c>
    </row>
    <row r="882" spans="1:22" x14ac:dyDescent="0.25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1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2">
        <v>7521.4000000000005</v>
      </c>
      <c r="U882" s="81" t="str">
        <f t="shared" si="26"/>
        <v>102020</v>
      </c>
      <c r="V882" s="80" t="str">
        <f t="shared" si="27"/>
        <v>Acima de 120 dias</v>
      </c>
    </row>
    <row r="883" spans="1:22" x14ac:dyDescent="0.25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1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2">
        <v>12386.1</v>
      </c>
      <c r="U883" s="81" t="str">
        <f t="shared" si="26"/>
        <v>52020</v>
      </c>
      <c r="V883" s="80" t="str">
        <f t="shared" si="27"/>
        <v>Acima de 120 dias</v>
      </c>
    </row>
    <row r="884" spans="1:22" x14ac:dyDescent="0.25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1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2">
        <v>6620.16</v>
      </c>
      <c r="U884" s="81" t="str">
        <f t="shared" si="26"/>
        <v>62020</v>
      </c>
      <c r="V884" s="80" t="str">
        <f t="shared" si="27"/>
        <v>1 a 30 dias</v>
      </c>
    </row>
    <row r="885" spans="1:22" x14ac:dyDescent="0.25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1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2">
        <v>6578.75</v>
      </c>
      <c r="U885" s="81" t="str">
        <f t="shared" si="26"/>
        <v>82020</v>
      </c>
      <c r="V885" s="80" t="str">
        <f t="shared" si="27"/>
        <v>Acima de 120 dias</v>
      </c>
    </row>
    <row r="886" spans="1:22" x14ac:dyDescent="0.25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1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2">
        <v>4485.5499999999993</v>
      </c>
      <c r="U886" s="81" t="str">
        <f t="shared" si="26"/>
        <v>72020</v>
      </c>
      <c r="V886" s="80" t="str">
        <f t="shared" si="27"/>
        <v>31 a 60 dias</v>
      </c>
    </row>
    <row r="887" spans="1:22" x14ac:dyDescent="0.25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1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2">
        <v>8833.33</v>
      </c>
      <c r="U887" s="81" t="str">
        <f t="shared" si="26"/>
        <v>82020</v>
      </c>
      <c r="V887" s="80" t="str">
        <f t="shared" si="27"/>
        <v>Acima de 120 dias</v>
      </c>
    </row>
    <row r="888" spans="1:22" x14ac:dyDescent="0.25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1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2">
        <v>34243.050000000003</v>
      </c>
      <c r="U888" s="81" t="str">
        <f t="shared" si="26"/>
        <v>82020</v>
      </c>
      <c r="V888" s="80" t="str">
        <f t="shared" si="27"/>
        <v>61 a 90 dias</v>
      </c>
    </row>
    <row r="889" spans="1:22" x14ac:dyDescent="0.25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1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2">
        <v>11186.16</v>
      </c>
      <c r="U889" s="81" t="str">
        <f t="shared" si="26"/>
        <v>92020</v>
      </c>
      <c r="V889" s="80" t="str">
        <f t="shared" si="27"/>
        <v>31 a 60 dias</v>
      </c>
    </row>
    <row r="890" spans="1:22" x14ac:dyDescent="0.25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1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2">
        <v>7025.37</v>
      </c>
      <c r="U890" s="81" t="str">
        <f t="shared" si="26"/>
        <v>92020</v>
      </c>
      <c r="V890" s="80" t="str">
        <f t="shared" si="27"/>
        <v>91 a 120 dias</v>
      </c>
    </row>
    <row r="891" spans="1:22" x14ac:dyDescent="0.25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1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2">
        <v>5581.6900000000005</v>
      </c>
      <c r="U891" s="81" t="str">
        <f t="shared" si="26"/>
        <v>92020</v>
      </c>
      <c r="V891" s="80" t="str">
        <f t="shared" si="27"/>
        <v>1 a 30 dias</v>
      </c>
    </row>
    <row r="892" spans="1:22" x14ac:dyDescent="0.25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1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2">
        <v>2715.75</v>
      </c>
      <c r="U892" s="81" t="str">
        <f t="shared" si="26"/>
        <v>52020</v>
      </c>
      <c r="V892" s="80" t="str">
        <f t="shared" si="27"/>
        <v>31 a 60 dias</v>
      </c>
    </row>
    <row r="893" spans="1:22" x14ac:dyDescent="0.25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1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2">
        <v>15065.66</v>
      </c>
      <c r="U893" s="81" t="str">
        <f t="shared" si="26"/>
        <v>52020</v>
      </c>
      <c r="V893" s="80" t="str">
        <f t="shared" si="27"/>
        <v>Acima de 120 dias</v>
      </c>
    </row>
    <row r="894" spans="1:22" x14ac:dyDescent="0.25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1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2">
        <v>12822.130000000001</v>
      </c>
      <c r="U894" s="81" t="str">
        <f t="shared" si="26"/>
        <v>62020</v>
      </c>
      <c r="V894" s="80" t="str">
        <f t="shared" si="27"/>
        <v>Acima de 120 dias</v>
      </c>
    </row>
    <row r="895" spans="1:22" x14ac:dyDescent="0.25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1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2">
        <v>13292</v>
      </c>
      <c r="U895" s="81" t="str">
        <f t="shared" si="26"/>
        <v>52020</v>
      </c>
      <c r="V895" s="80" t="str">
        <f t="shared" si="27"/>
        <v>Acima de 120 dias</v>
      </c>
    </row>
    <row r="896" spans="1:22" x14ac:dyDescent="0.25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1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2">
        <v>4626.07</v>
      </c>
      <c r="U896" s="81" t="str">
        <f t="shared" si="26"/>
        <v>72020</v>
      </c>
      <c r="V896" s="80" t="str">
        <f t="shared" si="27"/>
        <v>Acima de 120 dias</v>
      </c>
    </row>
    <row r="897" spans="1:22" x14ac:dyDescent="0.25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1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2">
        <v>19786.169999999998</v>
      </c>
      <c r="U897" s="81" t="str">
        <f t="shared" si="26"/>
        <v>82020</v>
      </c>
      <c r="V897" s="80" t="str">
        <f t="shared" si="27"/>
        <v>91 a 120 dias</v>
      </c>
    </row>
    <row r="898" spans="1:22" x14ac:dyDescent="0.25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1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2">
        <v>2832.09</v>
      </c>
      <c r="U898" s="81" t="str">
        <f t="shared" ref="U898:U961" si="28">MONTH(D898)&amp;YEAR(D898)</f>
        <v>92020</v>
      </c>
      <c r="V898" s="80" t="str">
        <f t="shared" si="27"/>
        <v>Acima de 120 dias</v>
      </c>
    </row>
    <row r="899" spans="1:22" x14ac:dyDescent="0.25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1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2">
        <v>4146.8599999999997</v>
      </c>
      <c r="U899" s="81" t="str">
        <f t="shared" si="28"/>
        <v>92020</v>
      </c>
      <c r="V899" s="80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25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1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2">
        <v>29176.93</v>
      </c>
      <c r="U900" s="81" t="str">
        <f t="shared" si="28"/>
        <v>82020</v>
      </c>
      <c r="V900" s="80" t="str">
        <f t="shared" si="29"/>
        <v>1 a 30 dias</v>
      </c>
    </row>
    <row r="901" spans="1:22" x14ac:dyDescent="0.25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1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2">
        <v>2714.02</v>
      </c>
      <c r="U901" s="81" t="str">
        <f t="shared" si="28"/>
        <v>92020</v>
      </c>
      <c r="V901" s="80" t="str">
        <f t="shared" si="29"/>
        <v>Acima de 120 dias</v>
      </c>
    </row>
    <row r="902" spans="1:22" x14ac:dyDescent="0.25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1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2">
        <v>2041.26</v>
      </c>
      <c r="U902" s="81" t="str">
        <f t="shared" si="28"/>
        <v>42020</v>
      </c>
      <c r="V902" s="80" t="str">
        <f t="shared" si="29"/>
        <v>61 a 90 dias</v>
      </c>
    </row>
    <row r="903" spans="1:22" x14ac:dyDescent="0.25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1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2">
        <v>1985.12</v>
      </c>
      <c r="U903" s="81" t="str">
        <f t="shared" si="28"/>
        <v>52020</v>
      </c>
      <c r="V903" s="80" t="str">
        <f t="shared" si="29"/>
        <v>1 a 30 dias</v>
      </c>
    </row>
    <row r="904" spans="1:22" x14ac:dyDescent="0.25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1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2">
        <v>2405.0100000000002</v>
      </c>
      <c r="U904" s="81" t="str">
        <f t="shared" si="28"/>
        <v>102020</v>
      </c>
      <c r="V904" s="80" t="str">
        <f t="shared" si="29"/>
        <v>61 a 90 dias</v>
      </c>
    </row>
    <row r="905" spans="1:22" x14ac:dyDescent="0.25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1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2">
        <v>17635.48</v>
      </c>
      <c r="U905" s="81" t="str">
        <f t="shared" si="28"/>
        <v>72020</v>
      </c>
      <c r="V905" s="80" t="str">
        <f t="shared" si="29"/>
        <v>Acima de 120 dias</v>
      </c>
    </row>
    <row r="906" spans="1:22" x14ac:dyDescent="0.25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1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2">
        <v>4186.63</v>
      </c>
      <c r="U906" s="81" t="str">
        <f t="shared" si="28"/>
        <v>82020</v>
      </c>
      <c r="V906" s="80" t="str">
        <f t="shared" si="29"/>
        <v>Acima de 120 dias</v>
      </c>
    </row>
    <row r="907" spans="1:22" x14ac:dyDescent="0.25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1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2">
        <v>4313.7</v>
      </c>
      <c r="U907" s="81" t="str">
        <f t="shared" si="28"/>
        <v>92020</v>
      </c>
      <c r="V907" s="80" t="str">
        <f t="shared" si="29"/>
        <v>1 a 30 dias</v>
      </c>
    </row>
    <row r="908" spans="1:22" x14ac:dyDescent="0.25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1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2">
        <v>14610.09</v>
      </c>
      <c r="U908" s="81" t="str">
        <f t="shared" si="28"/>
        <v>102020</v>
      </c>
      <c r="V908" s="80" t="str">
        <f t="shared" si="29"/>
        <v>Acima de 120 dias</v>
      </c>
    </row>
    <row r="909" spans="1:22" x14ac:dyDescent="0.25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1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2">
        <v>5405.65</v>
      </c>
      <c r="U909" s="81" t="str">
        <f t="shared" si="28"/>
        <v>62020</v>
      </c>
      <c r="V909" s="80" t="str">
        <f t="shared" si="29"/>
        <v>Acima de 120 dias</v>
      </c>
    </row>
    <row r="910" spans="1:22" x14ac:dyDescent="0.25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1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2">
        <v>3826.31</v>
      </c>
      <c r="U910" s="81" t="str">
        <f t="shared" si="28"/>
        <v>62020</v>
      </c>
      <c r="V910" s="80" t="str">
        <f t="shared" si="29"/>
        <v>1 a 30 dias</v>
      </c>
    </row>
    <row r="911" spans="1:22" x14ac:dyDescent="0.25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1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2">
        <v>16357.38</v>
      </c>
      <c r="U911" s="81" t="str">
        <f t="shared" si="28"/>
        <v>82020</v>
      </c>
      <c r="V911" s="80" t="str">
        <f t="shared" si="29"/>
        <v>1 a 30 dias</v>
      </c>
    </row>
    <row r="912" spans="1:22" x14ac:dyDescent="0.25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1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2">
        <v>14860.32</v>
      </c>
      <c r="U912" s="81" t="str">
        <f t="shared" si="28"/>
        <v>82020</v>
      </c>
      <c r="V912" s="80" t="str">
        <f t="shared" si="29"/>
        <v>Acima de 120 dias</v>
      </c>
    </row>
    <row r="913" spans="1:22" x14ac:dyDescent="0.25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1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2">
        <v>5484.21</v>
      </c>
      <c r="U913" s="81" t="str">
        <f t="shared" si="28"/>
        <v>82020</v>
      </c>
      <c r="V913" s="80" t="str">
        <f t="shared" si="29"/>
        <v>91 a 120 dias</v>
      </c>
    </row>
    <row r="914" spans="1:22" x14ac:dyDescent="0.25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1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2">
        <v>9415.4700000000012</v>
      </c>
      <c r="U914" s="81" t="str">
        <f t="shared" si="28"/>
        <v>92020</v>
      </c>
      <c r="V914" s="80" t="str">
        <f t="shared" si="29"/>
        <v>1 a 30 dias</v>
      </c>
    </row>
    <row r="915" spans="1:22" x14ac:dyDescent="0.25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1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2">
        <v>1962.61</v>
      </c>
      <c r="U915" s="81" t="str">
        <f t="shared" si="28"/>
        <v>52020</v>
      </c>
      <c r="V915" s="80" t="str">
        <f t="shared" si="29"/>
        <v>Acima de 120 dias</v>
      </c>
    </row>
    <row r="916" spans="1:22" x14ac:dyDescent="0.25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1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2">
        <v>12197.83</v>
      </c>
      <c r="U916" s="81" t="str">
        <f t="shared" si="28"/>
        <v>102020</v>
      </c>
      <c r="V916" s="80" t="str">
        <f t="shared" si="29"/>
        <v>1 a 30 dias</v>
      </c>
    </row>
    <row r="917" spans="1:22" x14ac:dyDescent="0.25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1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2">
        <v>3019.67</v>
      </c>
      <c r="U917" s="81" t="str">
        <f t="shared" si="28"/>
        <v>102020</v>
      </c>
      <c r="V917" s="80" t="str">
        <f t="shared" si="29"/>
        <v>1 a 30 dias</v>
      </c>
    </row>
    <row r="918" spans="1:22" x14ac:dyDescent="0.25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1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2">
        <v>5278.93</v>
      </c>
      <c r="U918" s="81" t="str">
        <f t="shared" si="28"/>
        <v>72020</v>
      </c>
      <c r="V918" s="80" t="str">
        <f t="shared" si="29"/>
        <v>61 a 90 dias</v>
      </c>
    </row>
    <row r="919" spans="1:22" x14ac:dyDescent="0.25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1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2">
        <v>57837.38</v>
      </c>
      <c r="U919" s="81" t="str">
        <f t="shared" si="28"/>
        <v>92020</v>
      </c>
      <c r="V919" s="80" t="str">
        <f t="shared" si="29"/>
        <v>61 a 90 dias</v>
      </c>
    </row>
    <row r="920" spans="1:22" x14ac:dyDescent="0.25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1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2">
        <v>7228.87</v>
      </c>
      <c r="U920" s="81" t="str">
        <f t="shared" si="28"/>
        <v>102020</v>
      </c>
      <c r="V920" s="80" t="str">
        <f t="shared" si="29"/>
        <v>1 a 30 dias</v>
      </c>
    </row>
    <row r="921" spans="1:22" x14ac:dyDescent="0.25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1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2">
        <v>8251.01</v>
      </c>
      <c r="U921" s="81" t="str">
        <f t="shared" si="28"/>
        <v>52020</v>
      </c>
      <c r="V921" s="80" t="str">
        <f t="shared" si="29"/>
        <v>31 a 60 dias</v>
      </c>
    </row>
    <row r="922" spans="1:22" x14ac:dyDescent="0.25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1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2">
        <v>1605.8999999999999</v>
      </c>
      <c r="U922" s="81" t="str">
        <f t="shared" si="28"/>
        <v>52020</v>
      </c>
      <c r="V922" s="80" t="str">
        <f t="shared" si="29"/>
        <v>1 a 30 dias</v>
      </c>
    </row>
    <row r="923" spans="1:22" x14ac:dyDescent="0.25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1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2">
        <v>13915.79</v>
      </c>
      <c r="U923" s="81" t="str">
        <f t="shared" si="28"/>
        <v>52020</v>
      </c>
      <c r="V923" s="80" t="str">
        <f t="shared" si="29"/>
        <v>Acima de 120 dias</v>
      </c>
    </row>
    <row r="924" spans="1:22" x14ac:dyDescent="0.25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1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2">
        <v>6883.61</v>
      </c>
      <c r="U924" s="81" t="str">
        <f t="shared" si="28"/>
        <v>62020</v>
      </c>
      <c r="V924" s="80" t="str">
        <f t="shared" si="29"/>
        <v>Acima de 120 dias</v>
      </c>
    </row>
    <row r="925" spans="1:22" x14ac:dyDescent="0.25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1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2">
        <v>11150.1</v>
      </c>
      <c r="U925" s="81" t="str">
        <f t="shared" si="28"/>
        <v>52020</v>
      </c>
      <c r="V925" s="80" t="str">
        <f t="shared" si="29"/>
        <v>Acima de 120 dias</v>
      </c>
    </row>
    <row r="926" spans="1:22" x14ac:dyDescent="0.25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1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2">
        <v>19838.32</v>
      </c>
      <c r="U926" s="81" t="str">
        <f t="shared" si="28"/>
        <v>62020</v>
      </c>
      <c r="V926" s="80" t="str">
        <f t="shared" si="29"/>
        <v>1 a 30 dias</v>
      </c>
    </row>
    <row r="927" spans="1:22" x14ac:dyDescent="0.25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1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2">
        <v>8456.68</v>
      </c>
      <c r="U927" s="81" t="str">
        <f t="shared" si="28"/>
        <v>52020</v>
      </c>
      <c r="V927" s="80" t="str">
        <f t="shared" si="29"/>
        <v>Acima de 120 dias</v>
      </c>
    </row>
    <row r="928" spans="1:22" x14ac:dyDescent="0.25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1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2">
        <v>3199.39</v>
      </c>
      <c r="U928" s="81" t="str">
        <f t="shared" si="28"/>
        <v>72020</v>
      </c>
      <c r="V928" s="80" t="str">
        <f t="shared" si="29"/>
        <v>Acima de 120 dias</v>
      </c>
    </row>
    <row r="929" spans="1:22" x14ac:dyDescent="0.25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1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2">
        <v>10981.51</v>
      </c>
      <c r="U929" s="81" t="str">
        <f t="shared" si="28"/>
        <v>82020</v>
      </c>
      <c r="V929" s="80" t="str">
        <f t="shared" si="29"/>
        <v>61 a 90 dias</v>
      </c>
    </row>
    <row r="930" spans="1:22" x14ac:dyDescent="0.25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1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2">
        <v>5277.31</v>
      </c>
      <c r="U930" s="81" t="str">
        <f t="shared" si="28"/>
        <v>82020</v>
      </c>
      <c r="V930" s="80" t="str">
        <f t="shared" si="29"/>
        <v>61 a 90 dias</v>
      </c>
    </row>
    <row r="931" spans="1:22" x14ac:dyDescent="0.25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1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2">
        <v>20707.78</v>
      </c>
      <c r="U931" s="81" t="str">
        <f t="shared" si="28"/>
        <v>82020</v>
      </c>
      <c r="V931" s="80" t="str">
        <f t="shared" si="29"/>
        <v>91 a 120 dias</v>
      </c>
    </row>
    <row r="932" spans="1:22" x14ac:dyDescent="0.25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1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2">
        <v>8224.9</v>
      </c>
      <c r="U932" s="81" t="str">
        <f t="shared" si="28"/>
        <v>82020</v>
      </c>
      <c r="V932" s="80" t="str">
        <f t="shared" si="29"/>
        <v>Acima de 120 dias</v>
      </c>
    </row>
    <row r="933" spans="1:22" x14ac:dyDescent="0.25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1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2">
        <v>6587.1900000000005</v>
      </c>
      <c r="U933" s="81" t="str">
        <f t="shared" si="28"/>
        <v>82020</v>
      </c>
      <c r="V933" s="80" t="str">
        <f t="shared" si="29"/>
        <v>Acima de 120 dias</v>
      </c>
    </row>
    <row r="934" spans="1:22" x14ac:dyDescent="0.25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1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2">
        <v>8129.87</v>
      </c>
      <c r="U934" s="81" t="str">
        <f t="shared" si="28"/>
        <v>92020</v>
      </c>
      <c r="V934" s="80" t="str">
        <f t="shared" si="29"/>
        <v>31 a 60 dias</v>
      </c>
    </row>
    <row r="935" spans="1:22" x14ac:dyDescent="0.25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1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2">
        <v>3802.3199999999997</v>
      </c>
      <c r="U935" s="81" t="str">
        <f t="shared" si="28"/>
        <v>52020</v>
      </c>
      <c r="V935" s="80" t="str">
        <f t="shared" si="29"/>
        <v>31 a 60 dias</v>
      </c>
    </row>
    <row r="936" spans="1:22" x14ac:dyDescent="0.25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1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2">
        <v>2399.1</v>
      </c>
      <c r="U936" s="81" t="str">
        <f t="shared" si="28"/>
        <v>102020</v>
      </c>
      <c r="V936" s="80" t="str">
        <f t="shared" si="29"/>
        <v>61 a 90 dias</v>
      </c>
    </row>
    <row r="937" spans="1:22" x14ac:dyDescent="0.25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1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2">
        <v>2424.5500000000002</v>
      </c>
      <c r="U937" s="81" t="str">
        <f t="shared" si="28"/>
        <v>82020</v>
      </c>
      <c r="V937" s="80" t="str">
        <f t="shared" si="29"/>
        <v>61 a 90 dias</v>
      </c>
    </row>
    <row r="938" spans="1:22" x14ac:dyDescent="0.25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1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2">
        <v>2857.31</v>
      </c>
      <c r="U938" s="81" t="str">
        <f t="shared" si="28"/>
        <v>82020</v>
      </c>
      <c r="V938" s="80" t="str">
        <f t="shared" si="29"/>
        <v>31 a 60 dias</v>
      </c>
    </row>
    <row r="939" spans="1:22" x14ac:dyDescent="0.25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1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2">
        <v>13198.609999999999</v>
      </c>
      <c r="U939" s="81" t="str">
        <f t="shared" si="28"/>
        <v>102020</v>
      </c>
      <c r="V939" s="80" t="str">
        <f t="shared" si="29"/>
        <v>1 a 30 dias</v>
      </c>
    </row>
    <row r="940" spans="1:22" x14ac:dyDescent="0.25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1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2">
        <v>11502.66</v>
      </c>
      <c r="U940" s="81" t="str">
        <f t="shared" si="28"/>
        <v>82020</v>
      </c>
      <c r="V940" s="80" t="str">
        <f t="shared" si="29"/>
        <v>Acima de 120 dias</v>
      </c>
    </row>
    <row r="941" spans="1:22" x14ac:dyDescent="0.25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1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2">
        <v>7276.21</v>
      </c>
      <c r="U941" s="81" t="str">
        <f t="shared" si="28"/>
        <v>52020</v>
      </c>
      <c r="V941" s="80" t="str">
        <f t="shared" si="29"/>
        <v>Acima de 120 dias</v>
      </c>
    </row>
    <row r="942" spans="1:22" x14ac:dyDescent="0.25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1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2">
        <v>13912.27</v>
      </c>
      <c r="U942" s="81" t="str">
        <f t="shared" si="28"/>
        <v>72020</v>
      </c>
      <c r="V942" s="80" t="str">
        <f t="shared" si="29"/>
        <v>61 a 90 dias</v>
      </c>
    </row>
    <row r="943" spans="1:22" x14ac:dyDescent="0.25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1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2">
        <v>5299.08</v>
      </c>
      <c r="U943" s="81" t="str">
        <f t="shared" si="28"/>
        <v>82020</v>
      </c>
      <c r="V943" s="80" t="str">
        <f t="shared" si="29"/>
        <v>61 a 90 dias</v>
      </c>
    </row>
    <row r="944" spans="1:22" x14ac:dyDescent="0.25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1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2">
        <v>2049.63</v>
      </c>
      <c r="U944" s="81" t="str">
        <f t="shared" si="28"/>
        <v>62020</v>
      </c>
      <c r="V944" s="80" t="str">
        <f t="shared" si="29"/>
        <v>1 a 30 dias</v>
      </c>
    </row>
    <row r="945" spans="1:22" x14ac:dyDescent="0.25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1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2">
        <v>14458.220000000001</v>
      </c>
      <c r="U945" s="81" t="str">
        <f t="shared" si="28"/>
        <v>52020</v>
      </c>
      <c r="V945" s="80" t="str">
        <f t="shared" si="29"/>
        <v>Acima de 120 dias</v>
      </c>
    </row>
    <row r="946" spans="1:22" x14ac:dyDescent="0.25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1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2">
        <v>31007.040000000001</v>
      </c>
      <c r="U946" s="81" t="str">
        <f t="shared" si="28"/>
        <v>82020</v>
      </c>
      <c r="V946" s="80" t="str">
        <f t="shared" si="29"/>
        <v>31 a 60 dias</v>
      </c>
    </row>
    <row r="947" spans="1:22" x14ac:dyDescent="0.25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1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2">
        <v>21831.08</v>
      </c>
      <c r="U947" s="81" t="str">
        <f t="shared" si="28"/>
        <v>42020</v>
      </c>
      <c r="V947" s="80" t="str">
        <f t="shared" si="29"/>
        <v>Acima de 120 dias</v>
      </c>
    </row>
    <row r="948" spans="1:22" x14ac:dyDescent="0.25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1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2">
        <v>4107.95</v>
      </c>
      <c r="U948" s="81" t="str">
        <f t="shared" si="28"/>
        <v>42020</v>
      </c>
      <c r="V948" s="80" t="str">
        <f t="shared" si="29"/>
        <v>1 a 30 dias</v>
      </c>
    </row>
    <row r="949" spans="1:22" x14ac:dyDescent="0.25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1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2">
        <v>9017.52</v>
      </c>
      <c r="U949" s="81" t="str">
        <f t="shared" si="28"/>
        <v>72020</v>
      </c>
      <c r="V949" s="80" t="str">
        <f t="shared" si="29"/>
        <v>1 a 30 dias</v>
      </c>
    </row>
    <row r="950" spans="1:22" x14ac:dyDescent="0.25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1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2">
        <v>2095.8000000000002</v>
      </c>
      <c r="U950" s="81" t="str">
        <f t="shared" si="28"/>
        <v>52020</v>
      </c>
      <c r="V950" s="80" t="str">
        <f t="shared" si="29"/>
        <v>Acima de 120 dias</v>
      </c>
    </row>
    <row r="951" spans="1:22" x14ac:dyDescent="0.25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1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2">
        <v>13796.9</v>
      </c>
      <c r="U951" s="81" t="str">
        <f t="shared" si="28"/>
        <v>72020</v>
      </c>
      <c r="V951" s="80" t="str">
        <f t="shared" si="29"/>
        <v>61 a 90 dias</v>
      </c>
    </row>
    <row r="952" spans="1:22" x14ac:dyDescent="0.25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1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2">
        <v>8484.68</v>
      </c>
      <c r="U952" s="81" t="str">
        <f t="shared" si="28"/>
        <v>52020</v>
      </c>
      <c r="V952" s="80" t="str">
        <f t="shared" si="29"/>
        <v>Acima de 120 dias</v>
      </c>
    </row>
    <row r="953" spans="1:22" x14ac:dyDescent="0.25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1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2">
        <v>3427.08</v>
      </c>
      <c r="U953" s="81" t="str">
        <f t="shared" si="28"/>
        <v>82020</v>
      </c>
      <c r="V953" s="80" t="str">
        <f t="shared" si="29"/>
        <v>31 a 60 dias</v>
      </c>
    </row>
    <row r="954" spans="1:22" x14ac:dyDescent="0.25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1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2">
        <v>59758.85</v>
      </c>
      <c r="U954" s="81" t="str">
        <f t="shared" si="28"/>
        <v>82020</v>
      </c>
      <c r="V954" s="80" t="str">
        <f t="shared" si="29"/>
        <v>61 a 90 dias</v>
      </c>
    </row>
    <row r="955" spans="1:22" x14ac:dyDescent="0.25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1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2">
        <v>55048.87</v>
      </c>
      <c r="U955" s="81" t="str">
        <f t="shared" si="28"/>
        <v>92020</v>
      </c>
      <c r="V955" s="80" t="str">
        <f t="shared" si="29"/>
        <v>Acima de 120 dias</v>
      </c>
    </row>
    <row r="956" spans="1:22" x14ac:dyDescent="0.25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1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2">
        <v>1607.41</v>
      </c>
      <c r="U956" s="81" t="str">
        <f t="shared" si="28"/>
        <v>42020</v>
      </c>
      <c r="V956" s="80" t="str">
        <f t="shared" si="29"/>
        <v>Acima de 120 dias</v>
      </c>
    </row>
    <row r="957" spans="1:22" x14ac:dyDescent="0.25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1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2">
        <v>43417.64</v>
      </c>
      <c r="U957" s="81" t="str">
        <f t="shared" si="28"/>
        <v>82020</v>
      </c>
      <c r="V957" s="80" t="str">
        <f t="shared" si="29"/>
        <v>Acima de 120 dias</v>
      </c>
    </row>
    <row r="958" spans="1:22" x14ac:dyDescent="0.25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1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2">
        <v>7209.39</v>
      </c>
      <c r="U958" s="81" t="str">
        <f t="shared" si="28"/>
        <v>82020</v>
      </c>
      <c r="V958" s="80" t="str">
        <f t="shared" si="29"/>
        <v>31 a 60 dias</v>
      </c>
    </row>
    <row r="959" spans="1:22" x14ac:dyDescent="0.25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1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2">
        <v>15969.32</v>
      </c>
      <c r="U959" s="81" t="str">
        <f t="shared" si="28"/>
        <v>62020</v>
      </c>
      <c r="V959" s="80" t="str">
        <f t="shared" si="29"/>
        <v>Acima de 120 dias</v>
      </c>
    </row>
    <row r="960" spans="1:22" x14ac:dyDescent="0.25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1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2">
        <v>2628.96</v>
      </c>
      <c r="U960" s="81" t="str">
        <f t="shared" si="28"/>
        <v>72020</v>
      </c>
      <c r="V960" s="80" t="str">
        <f t="shared" si="29"/>
        <v>Acima de 120 dias</v>
      </c>
    </row>
    <row r="961" spans="1:22" x14ac:dyDescent="0.25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1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2">
        <v>12592.34</v>
      </c>
      <c r="U961" s="81" t="str">
        <f t="shared" si="28"/>
        <v>82020</v>
      </c>
      <c r="V961" s="80" t="str">
        <f t="shared" si="29"/>
        <v>31 a 60 dias</v>
      </c>
    </row>
    <row r="962" spans="1:22" x14ac:dyDescent="0.25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1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2">
        <v>8447.43</v>
      </c>
      <c r="U962" s="81" t="str">
        <f t="shared" ref="U962:U1025" si="30">MONTH(D962)&amp;YEAR(D962)</f>
        <v>72020</v>
      </c>
      <c r="V962" s="80" t="str">
        <f t="shared" si="29"/>
        <v>Acima de 120 dias</v>
      </c>
    </row>
    <row r="963" spans="1:22" x14ac:dyDescent="0.25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1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2">
        <v>11929.96</v>
      </c>
      <c r="U963" s="81" t="str">
        <f t="shared" si="30"/>
        <v>82020</v>
      </c>
      <c r="V963" s="80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25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1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2">
        <v>12097.41</v>
      </c>
      <c r="U964" s="81" t="str">
        <f t="shared" si="30"/>
        <v>102020</v>
      </c>
      <c r="V964" s="80" t="str">
        <f t="shared" si="31"/>
        <v>1 a 30 dias</v>
      </c>
    </row>
    <row r="965" spans="1:22" x14ac:dyDescent="0.25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1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2">
        <v>5731.13</v>
      </c>
      <c r="U965" s="81" t="str">
        <f t="shared" si="30"/>
        <v>42020</v>
      </c>
      <c r="V965" s="80" t="str">
        <f t="shared" si="31"/>
        <v>Acima de 120 dias</v>
      </c>
    </row>
    <row r="966" spans="1:22" x14ac:dyDescent="0.25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1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2">
        <v>3851.9700000000003</v>
      </c>
      <c r="U966" s="81" t="str">
        <f t="shared" si="30"/>
        <v>62020</v>
      </c>
      <c r="V966" s="80" t="str">
        <f t="shared" si="31"/>
        <v>Acima de 120 dias</v>
      </c>
    </row>
    <row r="967" spans="1:22" x14ac:dyDescent="0.25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1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2">
        <v>2314.6999999999998</v>
      </c>
      <c r="U967" s="81" t="str">
        <f t="shared" si="30"/>
        <v>102020</v>
      </c>
      <c r="V967" s="80" t="str">
        <f t="shared" si="31"/>
        <v>61 a 90 dias</v>
      </c>
    </row>
    <row r="968" spans="1:22" x14ac:dyDescent="0.25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1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2">
        <v>2364.69</v>
      </c>
      <c r="U968" s="81" t="str">
        <f t="shared" si="30"/>
        <v>92020</v>
      </c>
      <c r="V968" s="80" t="str">
        <f t="shared" si="31"/>
        <v>61 a 90 dias</v>
      </c>
    </row>
    <row r="969" spans="1:22" x14ac:dyDescent="0.25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1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2">
        <v>2762.9700000000003</v>
      </c>
      <c r="U969" s="81" t="str">
        <f t="shared" si="30"/>
        <v>52020</v>
      </c>
      <c r="V969" s="80" t="str">
        <f t="shared" si="31"/>
        <v>61 a 90 dias</v>
      </c>
    </row>
    <row r="970" spans="1:22" x14ac:dyDescent="0.25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1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2">
        <v>2403.06</v>
      </c>
      <c r="U970" s="81" t="str">
        <f t="shared" si="30"/>
        <v>102020</v>
      </c>
      <c r="V970" s="80" t="str">
        <f t="shared" si="31"/>
        <v>61 a 90 dias</v>
      </c>
    </row>
    <row r="971" spans="1:22" x14ac:dyDescent="0.25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1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2">
        <v>2337.8200000000002</v>
      </c>
      <c r="U971" s="81" t="str">
        <f t="shared" si="30"/>
        <v>102020</v>
      </c>
      <c r="V971" s="80" t="str">
        <f t="shared" si="31"/>
        <v>1 a 30 dias</v>
      </c>
    </row>
    <row r="972" spans="1:22" x14ac:dyDescent="0.25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1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2">
        <v>15253.869999999999</v>
      </c>
      <c r="U972" s="81" t="str">
        <f t="shared" si="30"/>
        <v>72020</v>
      </c>
      <c r="V972" s="80" t="str">
        <f t="shared" si="31"/>
        <v>61 a 90 dias</v>
      </c>
    </row>
    <row r="973" spans="1:22" x14ac:dyDescent="0.25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1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2">
        <v>13311.56</v>
      </c>
      <c r="U973" s="81" t="str">
        <f t="shared" si="30"/>
        <v>72020</v>
      </c>
      <c r="V973" s="80" t="str">
        <f t="shared" si="31"/>
        <v>1 a 30 dias</v>
      </c>
    </row>
    <row r="974" spans="1:22" x14ac:dyDescent="0.25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1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2">
        <v>10428.89</v>
      </c>
      <c r="U974" s="81" t="str">
        <f t="shared" si="30"/>
        <v>82020</v>
      </c>
      <c r="V974" s="80" t="str">
        <f t="shared" si="31"/>
        <v>1 a 30 dias</v>
      </c>
    </row>
    <row r="975" spans="1:22" x14ac:dyDescent="0.25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1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2">
        <v>2499.4</v>
      </c>
      <c r="U975" s="81" t="str">
        <f t="shared" si="30"/>
        <v>102020</v>
      </c>
      <c r="V975" s="80" t="str">
        <f t="shared" si="31"/>
        <v>Acima de 120 dias</v>
      </c>
    </row>
    <row r="976" spans="1:22" x14ac:dyDescent="0.25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1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2">
        <v>2111.4699999999998</v>
      </c>
      <c r="U976" s="81" t="str">
        <f t="shared" si="30"/>
        <v>92020</v>
      </c>
      <c r="V976" s="80" t="str">
        <f t="shared" si="31"/>
        <v>Acima de 120 dias</v>
      </c>
    </row>
    <row r="977" spans="1:22" x14ac:dyDescent="0.25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1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2">
        <v>10649.630000000001</v>
      </c>
      <c r="U977" s="81" t="str">
        <f t="shared" si="30"/>
        <v>82020</v>
      </c>
      <c r="V977" s="80" t="str">
        <f t="shared" si="31"/>
        <v>Acima de 120 dias</v>
      </c>
    </row>
    <row r="978" spans="1:22" x14ac:dyDescent="0.25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1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2">
        <v>5727.13</v>
      </c>
      <c r="U978" s="81" t="str">
        <f t="shared" si="30"/>
        <v>82020</v>
      </c>
      <c r="V978" s="80" t="str">
        <f t="shared" si="31"/>
        <v>1 a 30 dias</v>
      </c>
    </row>
    <row r="979" spans="1:22" x14ac:dyDescent="0.25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1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2">
        <v>5707.14</v>
      </c>
      <c r="U979" s="81" t="str">
        <f t="shared" si="30"/>
        <v>82020</v>
      </c>
      <c r="V979" s="80" t="str">
        <f t="shared" si="31"/>
        <v>31 a 60 dias</v>
      </c>
    </row>
    <row r="980" spans="1:22" x14ac:dyDescent="0.25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1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2">
        <v>2351.08</v>
      </c>
      <c r="U980" s="81" t="str">
        <f t="shared" si="30"/>
        <v>102020</v>
      </c>
      <c r="V980" s="80" t="str">
        <f t="shared" si="31"/>
        <v>31 a 60 dias</v>
      </c>
    </row>
    <row r="981" spans="1:22" x14ac:dyDescent="0.25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1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2">
        <v>12351.320000000002</v>
      </c>
      <c r="U981" s="81" t="str">
        <f t="shared" si="30"/>
        <v>62020</v>
      </c>
      <c r="V981" s="80" t="str">
        <f t="shared" si="31"/>
        <v>31 a 60 dias</v>
      </c>
    </row>
    <row r="982" spans="1:22" x14ac:dyDescent="0.25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1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2">
        <v>22589.57</v>
      </c>
      <c r="U982" s="81" t="str">
        <f t="shared" si="30"/>
        <v>82020</v>
      </c>
      <c r="V982" s="80" t="str">
        <f t="shared" si="31"/>
        <v>Acima de 120 dias</v>
      </c>
    </row>
    <row r="983" spans="1:22" x14ac:dyDescent="0.25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1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2">
        <v>9008.3200000000015</v>
      </c>
      <c r="U983" s="81" t="str">
        <f t="shared" si="30"/>
        <v>72020</v>
      </c>
      <c r="V983" s="80" t="str">
        <f t="shared" si="31"/>
        <v>61 a 90 dias</v>
      </c>
    </row>
    <row r="984" spans="1:22" x14ac:dyDescent="0.25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1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2">
        <v>6479.2</v>
      </c>
      <c r="U984" s="81" t="str">
        <f t="shared" si="30"/>
        <v>82020</v>
      </c>
      <c r="V984" s="80" t="str">
        <f t="shared" si="31"/>
        <v>1 a 30 dias</v>
      </c>
    </row>
    <row r="985" spans="1:22" x14ac:dyDescent="0.25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1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2">
        <v>10955.53</v>
      </c>
      <c r="U985" s="81" t="str">
        <f t="shared" si="30"/>
        <v>92020</v>
      </c>
      <c r="V985" s="80" t="str">
        <f t="shared" si="31"/>
        <v>1 a 30 dias</v>
      </c>
    </row>
    <row r="986" spans="1:22" x14ac:dyDescent="0.25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1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2">
        <v>1896.52</v>
      </c>
      <c r="U986" s="81" t="str">
        <f t="shared" si="30"/>
        <v>32020</v>
      </c>
      <c r="V986" s="80" t="str">
        <f t="shared" si="31"/>
        <v>Acima de 120 dias</v>
      </c>
    </row>
    <row r="987" spans="1:22" x14ac:dyDescent="0.25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1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2">
        <v>3571.61</v>
      </c>
      <c r="U987" s="81" t="str">
        <f t="shared" si="30"/>
        <v>52020</v>
      </c>
      <c r="V987" s="80" t="str">
        <f t="shared" si="31"/>
        <v>Acima de 120 dias</v>
      </c>
    </row>
    <row r="988" spans="1:22" x14ac:dyDescent="0.25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1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2">
        <v>2366.92</v>
      </c>
      <c r="U988" s="81" t="str">
        <f t="shared" si="30"/>
        <v>52020</v>
      </c>
      <c r="V988" s="80" t="str">
        <f t="shared" si="31"/>
        <v>Acima de 120 dias</v>
      </c>
    </row>
    <row r="989" spans="1:22" x14ac:dyDescent="0.25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1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2">
        <v>2617.7399999999998</v>
      </c>
      <c r="U989" s="81" t="str">
        <f t="shared" si="30"/>
        <v>62020</v>
      </c>
      <c r="V989" s="80" t="str">
        <f t="shared" si="31"/>
        <v>Acima de 120 dias</v>
      </c>
    </row>
    <row r="990" spans="1:22" x14ac:dyDescent="0.25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1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2">
        <v>7130.21</v>
      </c>
      <c r="U990" s="81" t="str">
        <f t="shared" si="30"/>
        <v>102020</v>
      </c>
      <c r="V990" s="80" t="str">
        <f t="shared" si="31"/>
        <v>1 a 30 dias</v>
      </c>
    </row>
    <row r="991" spans="1:22" x14ac:dyDescent="0.25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1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2">
        <v>14648.52</v>
      </c>
      <c r="U991" s="81" t="str">
        <f t="shared" si="30"/>
        <v>72020</v>
      </c>
      <c r="V991" s="80" t="str">
        <f t="shared" si="31"/>
        <v>Acima de 120 dias</v>
      </c>
    </row>
    <row r="992" spans="1:22" x14ac:dyDescent="0.25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1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2">
        <v>2016.98</v>
      </c>
      <c r="U992" s="81" t="str">
        <f t="shared" si="30"/>
        <v>82020</v>
      </c>
      <c r="V992" s="80" t="str">
        <f t="shared" si="31"/>
        <v>31 a 60 dias</v>
      </c>
    </row>
    <row r="993" spans="1:22" x14ac:dyDescent="0.25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1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2">
        <v>9933.2199999999993</v>
      </c>
      <c r="U993" s="81" t="str">
        <f t="shared" si="30"/>
        <v>82020</v>
      </c>
      <c r="V993" s="80" t="str">
        <f t="shared" si="31"/>
        <v>Acima de 120 dias</v>
      </c>
    </row>
    <row r="994" spans="1:22" x14ac:dyDescent="0.25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1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2">
        <v>2359.31</v>
      </c>
      <c r="U994" s="81" t="str">
        <f t="shared" si="30"/>
        <v>82020</v>
      </c>
      <c r="V994" s="80" t="str">
        <f t="shared" si="31"/>
        <v>31 a 60 dias</v>
      </c>
    </row>
    <row r="995" spans="1:22" x14ac:dyDescent="0.25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1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2">
        <v>14894.810000000001</v>
      </c>
      <c r="U995" s="81" t="str">
        <f t="shared" si="30"/>
        <v>82020</v>
      </c>
      <c r="V995" s="80" t="str">
        <f t="shared" si="31"/>
        <v>61 a 90 dias</v>
      </c>
    </row>
    <row r="996" spans="1:22" x14ac:dyDescent="0.25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1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2">
        <v>17011.37</v>
      </c>
      <c r="U996" s="81" t="str">
        <f t="shared" si="30"/>
        <v>92020</v>
      </c>
      <c r="V996" s="80" t="str">
        <f t="shared" si="31"/>
        <v>Acima de 120 dias</v>
      </c>
    </row>
    <row r="997" spans="1:22" x14ac:dyDescent="0.25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1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2">
        <v>3210.11</v>
      </c>
      <c r="U997" s="81" t="str">
        <f t="shared" si="30"/>
        <v>62020</v>
      </c>
      <c r="V997" s="80" t="str">
        <f t="shared" si="31"/>
        <v>Acima de 120 dias</v>
      </c>
    </row>
    <row r="998" spans="1:22" x14ac:dyDescent="0.25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1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2">
        <v>7125.0700000000006</v>
      </c>
      <c r="U998" s="81" t="str">
        <f t="shared" si="30"/>
        <v>52020</v>
      </c>
      <c r="V998" s="80" t="str">
        <f t="shared" si="31"/>
        <v>Acima de 120 dias</v>
      </c>
    </row>
    <row r="999" spans="1:22" x14ac:dyDescent="0.25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1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2">
        <v>14268.830000000002</v>
      </c>
      <c r="U999" s="81" t="str">
        <f t="shared" si="30"/>
        <v>52020</v>
      </c>
      <c r="V999" s="80" t="str">
        <f t="shared" si="31"/>
        <v>Acima de 120 dias</v>
      </c>
    </row>
    <row r="1000" spans="1:22" x14ac:dyDescent="0.25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1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2">
        <v>20099.98</v>
      </c>
      <c r="U1000" s="81" t="str">
        <f t="shared" si="30"/>
        <v>82020</v>
      </c>
      <c r="V1000" s="80" t="str">
        <f t="shared" si="31"/>
        <v>Acima de 120 dias</v>
      </c>
    </row>
    <row r="1001" spans="1:22" x14ac:dyDescent="0.25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1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2">
        <v>3962.1400000000003</v>
      </c>
      <c r="U1001" s="81" t="str">
        <f t="shared" si="30"/>
        <v>72020</v>
      </c>
      <c r="V1001" s="80" t="str">
        <f t="shared" si="31"/>
        <v>Acima de 120 dias</v>
      </c>
    </row>
    <row r="1002" spans="1:22" x14ac:dyDescent="0.25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1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2">
        <v>5462.45</v>
      </c>
      <c r="U1002" s="81" t="str">
        <f t="shared" si="30"/>
        <v>72020</v>
      </c>
      <c r="V1002" s="80" t="str">
        <f t="shared" si="31"/>
        <v>1 a 30 dias</v>
      </c>
    </row>
    <row r="1003" spans="1:22" x14ac:dyDescent="0.25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1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2">
        <v>8524.82</v>
      </c>
      <c r="U1003" s="81" t="str">
        <f t="shared" si="30"/>
        <v>82020</v>
      </c>
      <c r="V1003" s="80" t="str">
        <f t="shared" si="31"/>
        <v>61 a 90 dias</v>
      </c>
    </row>
    <row r="1004" spans="1:22" x14ac:dyDescent="0.25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1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2">
        <v>3147.95</v>
      </c>
      <c r="U1004" s="81" t="str">
        <f t="shared" si="30"/>
        <v>82020</v>
      </c>
      <c r="V1004" s="80" t="str">
        <f t="shared" si="31"/>
        <v>61 a 90 dias</v>
      </c>
    </row>
    <row r="1005" spans="1:22" x14ac:dyDescent="0.25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1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2">
        <v>2276.8000000000002</v>
      </c>
      <c r="U1005" s="81" t="str">
        <f t="shared" si="30"/>
        <v>82020</v>
      </c>
      <c r="V1005" s="80" t="str">
        <f t="shared" si="31"/>
        <v>Acima de 120 dias</v>
      </c>
    </row>
    <row r="1006" spans="1:22" x14ac:dyDescent="0.25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1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2">
        <v>9285.44</v>
      </c>
      <c r="U1006" s="81" t="str">
        <f t="shared" si="30"/>
        <v>92020</v>
      </c>
      <c r="V1006" s="80" t="str">
        <f t="shared" si="31"/>
        <v>Acima de 120 dias</v>
      </c>
    </row>
    <row r="1007" spans="1:22" x14ac:dyDescent="0.25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1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2">
        <v>9574.31</v>
      </c>
      <c r="U1007" s="81" t="str">
        <f t="shared" si="30"/>
        <v>82020</v>
      </c>
      <c r="V1007" s="80" t="str">
        <f t="shared" si="31"/>
        <v>1 a 30 dias</v>
      </c>
    </row>
    <row r="1008" spans="1:22" x14ac:dyDescent="0.25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1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2">
        <v>5384.52</v>
      </c>
      <c r="U1008" s="81" t="str">
        <f t="shared" si="30"/>
        <v>52020</v>
      </c>
      <c r="V1008" s="80" t="str">
        <f t="shared" si="31"/>
        <v>61 a 90 dias</v>
      </c>
    </row>
    <row r="1009" spans="1:22" x14ac:dyDescent="0.25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1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2">
        <v>3254.75</v>
      </c>
      <c r="U1009" s="81" t="str">
        <f t="shared" si="30"/>
        <v>102020</v>
      </c>
      <c r="V1009" s="80" t="str">
        <f t="shared" si="31"/>
        <v>31 a 60 dias</v>
      </c>
    </row>
    <row r="1010" spans="1:22" x14ac:dyDescent="0.25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1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2">
        <v>8983.24</v>
      </c>
      <c r="U1010" s="81" t="str">
        <f t="shared" si="30"/>
        <v>92020</v>
      </c>
      <c r="V1010" s="80" t="str">
        <f t="shared" si="31"/>
        <v>61 a 90 dias</v>
      </c>
    </row>
    <row r="1011" spans="1:22" x14ac:dyDescent="0.25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1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2">
        <v>6470.55</v>
      </c>
      <c r="U1011" s="81" t="str">
        <f t="shared" si="30"/>
        <v>92020</v>
      </c>
      <c r="V1011" s="80" t="str">
        <f t="shared" si="31"/>
        <v>61 a 90 dias</v>
      </c>
    </row>
    <row r="1012" spans="1:22" x14ac:dyDescent="0.25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1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2">
        <v>1711.5300000000002</v>
      </c>
      <c r="U1012" s="81" t="str">
        <f t="shared" si="30"/>
        <v>32020</v>
      </c>
      <c r="V1012" s="80" t="str">
        <f t="shared" si="31"/>
        <v>Acima de 120 dias</v>
      </c>
    </row>
    <row r="1013" spans="1:22" x14ac:dyDescent="0.25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1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2">
        <v>9003.94</v>
      </c>
      <c r="U1013" s="81" t="str">
        <f t="shared" si="30"/>
        <v>42020</v>
      </c>
      <c r="V1013" s="80" t="str">
        <f t="shared" si="31"/>
        <v>1 a 30 dias</v>
      </c>
    </row>
    <row r="1014" spans="1:22" x14ac:dyDescent="0.25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1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2">
        <v>21184.07</v>
      </c>
      <c r="U1014" s="81" t="str">
        <f t="shared" si="30"/>
        <v>72020</v>
      </c>
      <c r="V1014" s="80" t="str">
        <f t="shared" si="31"/>
        <v>Acima de 120 dias</v>
      </c>
    </row>
    <row r="1015" spans="1:22" x14ac:dyDescent="0.25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1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2">
        <v>22235.24</v>
      </c>
      <c r="U1015" s="81" t="str">
        <f t="shared" si="30"/>
        <v>52020</v>
      </c>
      <c r="V1015" s="80" t="str">
        <f t="shared" si="31"/>
        <v>Acima de 120 dias</v>
      </c>
    </row>
    <row r="1016" spans="1:22" x14ac:dyDescent="0.25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1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2">
        <v>8215.380000000001</v>
      </c>
      <c r="U1016" s="81" t="str">
        <f t="shared" si="30"/>
        <v>72020</v>
      </c>
      <c r="V1016" s="80" t="str">
        <f t="shared" si="31"/>
        <v>31 a 60 dias</v>
      </c>
    </row>
    <row r="1017" spans="1:22" x14ac:dyDescent="0.25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1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2">
        <v>2245.9</v>
      </c>
      <c r="U1017" s="81" t="str">
        <f t="shared" si="30"/>
        <v>102020</v>
      </c>
      <c r="V1017" s="80" t="str">
        <f t="shared" si="31"/>
        <v>1 a 30 dias</v>
      </c>
    </row>
    <row r="1018" spans="1:22" x14ac:dyDescent="0.25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1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2">
        <v>6843</v>
      </c>
      <c r="U1018" s="81" t="str">
        <f t="shared" si="30"/>
        <v>82020</v>
      </c>
      <c r="V1018" s="80" t="str">
        <f t="shared" si="31"/>
        <v>31 a 60 dias</v>
      </c>
    </row>
    <row r="1019" spans="1:22" x14ac:dyDescent="0.25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1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2">
        <v>8134.01</v>
      </c>
      <c r="U1019" s="81" t="str">
        <f t="shared" si="30"/>
        <v>52020</v>
      </c>
      <c r="V1019" s="80" t="str">
        <f t="shared" si="31"/>
        <v>Acima de 120 dias</v>
      </c>
    </row>
    <row r="1020" spans="1:22" x14ac:dyDescent="0.25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1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2">
        <v>8612.66</v>
      </c>
      <c r="U1020" s="81" t="str">
        <f t="shared" si="30"/>
        <v>62020</v>
      </c>
      <c r="V1020" s="80" t="str">
        <f t="shared" si="31"/>
        <v>31 a 60 dias</v>
      </c>
    </row>
    <row r="1021" spans="1:22" x14ac:dyDescent="0.25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1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2">
        <v>3129.0699999999997</v>
      </c>
      <c r="U1021" s="81" t="str">
        <f t="shared" si="30"/>
        <v>72020</v>
      </c>
      <c r="V1021" s="80" t="str">
        <f t="shared" si="31"/>
        <v>Acima de 120 dias</v>
      </c>
    </row>
    <row r="1022" spans="1:22" x14ac:dyDescent="0.25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1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2">
        <v>11593.44</v>
      </c>
      <c r="U1022" s="81" t="str">
        <f t="shared" si="30"/>
        <v>82020</v>
      </c>
      <c r="V1022" s="80" t="str">
        <f t="shared" si="31"/>
        <v>61 a 90 dias</v>
      </c>
    </row>
    <row r="1023" spans="1:22" x14ac:dyDescent="0.25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1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2">
        <v>4667.9800000000005</v>
      </c>
      <c r="U1023" s="81" t="str">
        <f t="shared" si="30"/>
        <v>92020</v>
      </c>
      <c r="V1023" s="80" t="str">
        <f t="shared" si="31"/>
        <v>31 a 60 dias</v>
      </c>
    </row>
    <row r="1024" spans="1:22" x14ac:dyDescent="0.25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1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2">
        <v>7102.65</v>
      </c>
      <c r="U1024" s="81" t="str">
        <f t="shared" si="30"/>
        <v>82020</v>
      </c>
      <c r="V1024" s="80" t="str">
        <f t="shared" si="31"/>
        <v>Acima de 120 dias</v>
      </c>
    </row>
    <row r="1025" spans="1:22" x14ac:dyDescent="0.25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1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2">
        <v>33882.519999999997</v>
      </c>
      <c r="U1025" s="81" t="str">
        <f t="shared" si="30"/>
        <v>62020</v>
      </c>
      <c r="V1025" s="80" t="str">
        <f t="shared" si="31"/>
        <v>Acima de 120 dias</v>
      </c>
    </row>
    <row r="1026" spans="1:22" x14ac:dyDescent="0.25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1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2">
        <v>4666.8999999999996</v>
      </c>
      <c r="U1026" s="81" t="str">
        <f t="shared" ref="U1026:U1089" si="32">MONTH(D1026)&amp;YEAR(D1026)</f>
        <v>52020</v>
      </c>
      <c r="V1026" s="80" t="str">
        <f t="shared" si="31"/>
        <v>Acima de 120 dias</v>
      </c>
    </row>
    <row r="1027" spans="1:22" x14ac:dyDescent="0.25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1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2">
        <v>11510.25</v>
      </c>
      <c r="U1027" s="81" t="str">
        <f t="shared" si="32"/>
        <v>62020</v>
      </c>
      <c r="V1027" s="80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25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1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2">
        <v>6745.99</v>
      </c>
      <c r="U1028" s="81" t="str">
        <f t="shared" si="32"/>
        <v>102020</v>
      </c>
      <c r="V1028" s="80" t="str">
        <f t="shared" si="33"/>
        <v>1 a 30 dias</v>
      </c>
    </row>
    <row r="1029" spans="1:22" x14ac:dyDescent="0.25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1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2">
        <v>8739.2999999999993</v>
      </c>
      <c r="U1029" s="81" t="str">
        <f t="shared" si="32"/>
        <v>82020</v>
      </c>
      <c r="V1029" s="80" t="str">
        <f t="shared" si="33"/>
        <v>Acima de 120 dias</v>
      </c>
    </row>
    <row r="1030" spans="1:22" x14ac:dyDescent="0.25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1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2">
        <v>3610.34</v>
      </c>
      <c r="U1030" s="81" t="str">
        <f t="shared" si="32"/>
        <v>82020</v>
      </c>
      <c r="V1030" s="80" t="str">
        <f t="shared" si="33"/>
        <v>1 a 30 dias</v>
      </c>
    </row>
    <row r="1031" spans="1:22" x14ac:dyDescent="0.25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1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2">
        <v>8871.8000000000011</v>
      </c>
      <c r="U1031" s="81" t="str">
        <f t="shared" si="32"/>
        <v>112020</v>
      </c>
      <c r="V1031" s="80" t="str">
        <f t="shared" si="33"/>
        <v>31 a 60 dias</v>
      </c>
    </row>
    <row r="1032" spans="1:22" x14ac:dyDescent="0.25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1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2">
        <v>12445.75</v>
      </c>
      <c r="U1032" s="81" t="str">
        <f t="shared" si="32"/>
        <v>82020</v>
      </c>
      <c r="V1032" s="80" t="str">
        <f t="shared" si="33"/>
        <v>Acima de 120 dias</v>
      </c>
    </row>
    <row r="1033" spans="1:22" x14ac:dyDescent="0.25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1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2">
        <v>10768.77</v>
      </c>
      <c r="U1033" s="81" t="str">
        <f t="shared" si="32"/>
        <v>72020</v>
      </c>
      <c r="V1033" s="80" t="str">
        <f t="shared" si="33"/>
        <v>91 a 120 dias</v>
      </c>
    </row>
    <row r="1034" spans="1:22" x14ac:dyDescent="0.25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1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2">
        <v>18962.599999999999</v>
      </c>
      <c r="U1034" s="81" t="str">
        <f t="shared" si="32"/>
        <v>42020</v>
      </c>
      <c r="V1034" s="80" t="str">
        <f t="shared" si="33"/>
        <v>Acima de 120 dias</v>
      </c>
    </row>
    <row r="1035" spans="1:22" x14ac:dyDescent="0.25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1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2">
        <v>1667.89</v>
      </c>
      <c r="U1035" s="81" t="str">
        <f t="shared" si="32"/>
        <v>52020</v>
      </c>
      <c r="V1035" s="80" t="str">
        <f t="shared" si="33"/>
        <v>91 a 120 dias</v>
      </c>
    </row>
    <row r="1036" spans="1:22" x14ac:dyDescent="0.25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1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2">
        <v>1318.6299999999999</v>
      </c>
      <c r="U1036" s="81" t="str">
        <f t="shared" si="32"/>
        <v>52020</v>
      </c>
      <c r="V1036" s="80" t="str">
        <f t="shared" si="33"/>
        <v>91 a 120 dias</v>
      </c>
    </row>
    <row r="1037" spans="1:22" x14ac:dyDescent="0.25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1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2">
        <v>12598.390000000001</v>
      </c>
      <c r="U1037" s="81" t="str">
        <f t="shared" si="32"/>
        <v>52020</v>
      </c>
      <c r="V1037" s="80" t="str">
        <f t="shared" si="33"/>
        <v>Acima de 120 dias</v>
      </c>
    </row>
    <row r="1038" spans="1:22" x14ac:dyDescent="0.25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1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2">
        <v>13162.710000000001</v>
      </c>
      <c r="U1038" s="81" t="str">
        <f t="shared" si="32"/>
        <v>52020</v>
      </c>
      <c r="V1038" s="80" t="str">
        <f t="shared" si="33"/>
        <v>Acima de 120 dias</v>
      </c>
    </row>
    <row r="1039" spans="1:22" x14ac:dyDescent="0.25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1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2">
        <v>9173.98</v>
      </c>
      <c r="U1039" s="81" t="str">
        <f t="shared" si="32"/>
        <v>62020</v>
      </c>
      <c r="V1039" s="80" t="str">
        <f t="shared" si="33"/>
        <v>31 a 60 dias</v>
      </c>
    </row>
    <row r="1040" spans="1:22" x14ac:dyDescent="0.25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1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2">
        <v>6595.61</v>
      </c>
      <c r="U1040" s="81" t="str">
        <f t="shared" si="32"/>
        <v>72020</v>
      </c>
      <c r="V1040" s="80" t="str">
        <f t="shared" si="33"/>
        <v>1 a 30 dias</v>
      </c>
    </row>
    <row r="1041" spans="1:22" x14ac:dyDescent="0.25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1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2">
        <v>21462.3</v>
      </c>
      <c r="U1041" s="81" t="str">
        <f t="shared" si="32"/>
        <v>52020</v>
      </c>
      <c r="V1041" s="80" t="str">
        <f t="shared" si="33"/>
        <v>61 a 90 dias</v>
      </c>
    </row>
    <row r="1042" spans="1:22" x14ac:dyDescent="0.25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1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2">
        <v>1666.26</v>
      </c>
      <c r="U1042" s="81" t="str">
        <f t="shared" si="32"/>
        <v>52020</v>
      </c>
      <c r="V1042" s="80" t="str">
        <f t="shared" si="33"/>
        <v>Acima de 120 dias</v>
      </c>
    </row>
    <row r="1043" spans="1:22" x14ac:dyDescent="0.25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1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2">
        <v>8653.89</v>
      </c>
      <c r="U1043" s="81" t="str">
        <f t="shared" si="32"/>
        <v>62020</v>
      </c>
      <c r="V1043" s="80" t="str">
        <f t="shared" si="33"/>
        <v>Acima de 120 dias</v>
      </c>
    </row>
    <row r="1044" spans="1:22" x14ac:dyDescent="0.25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1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2">
        <v>9382.86</v>
      </c>
      <c r="U1044" s="81" t="str">
        <f t="shared" si="32"/>
        <v>62020</v>
      </c>
      <c r="V1044" s="80" t="str">
        <f t="shared" si="33"/>
        <v>61 a 90 dias</v>
      </c>
    </row>
    <row r="1045" spans="1:22" x14ac:dyDescent="0.25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1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2">
        <v>4811.5599999999995</v>
      </c>
      <c r="U1045" s="81" t="str">
        <f t="shared" si="32"/>
        <v>62020</v>
      </c>
      <c r="V1045" s="80" t="str">
        <f t="shared" si="33"/>
        <v>1 a 30 dias</v>
      </c>
    </row>
    <row r="1046" spans="1:22" x14ac:dyDescent="0.25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1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2">
        <v>3739.92</v>
      </c>
      <c r="U1046" s="81" t="str">
        <f t="shared" si="32"/>
        <v>82020</v>
      </c>
      <c r="V1046" s="80" t="str">
        <f t="shared" si="33"/>
        <v>91 a 120 dias</v>
      </c>
    </row>
    <row r="1047" spans="1:22" x14ac:dyDescent="0.25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1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2">
        <v>4776.32</v>
      </c>
      <c r="U1047" s="81" t="str">
        <f t="shared" si="32"/>
        <v>82020</v>
      </c>
      <c r="V1047" s="80" t="str">
        <f t="shared" si="33"/>
        <v>Acima de 120 dias</v>
      </c>
    </row>
    <row r="1048" spans="1:22" x14ac:dyDescent="0.25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1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2">
        <v>3980.87</v>
      </c>
      <c r="U1048" s="81" t="str">
        <f t="shared" si="32"/>
        <v>42020</v>
      </c>
      <c r="V1048" s="80" t="str">
        <f t="shared" si="33"/>
        <v>Acima de 120 dias</v>
      </c>
    </row>
    <row r="1049" spans="1:22" x14ac:dyDescent="0.25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1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2">
        <v>2251.71</v>
      </c>
      <c r="U1049" s="81" t="str">
        <f t="shared" si="32"/>
        <v>52020</v>
      </c>
      <c r="V1049" s="80" t="str">
        <f t="shared" si="33"/>
        <v>31 a 60 dias</v>
      </c>
    </row>
    <row r="1050" spans="1:22" x14ac:dyDescent="0.25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1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2">
        <v>9458.31</v>
      </c>
      <c r="U1050" s="81" t="str">
        <f t="shared" si="32"/>
        <v>52020</v>
      </c>
      <c r="V1050" s="80" t="str">
        <f t="shared" si="33"/>
        <v>Acima de 120 dias</v>
      </c>
    </row>
    <row r="1051" spans="1:22" x14ac:dyDescent="0.25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1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2">
        <v>5531.49</v>
      </c>
      <c r="U1051" s="81" t="str">
        <f t="shared" si="32"/>
        <v>82020</v>
      </c>
      <c r="V1051" s="80" t="str">
        <f t="shared" si="33"/>
        <v>61 a 90 dias</v>
      </c>
    </row>
    <row r="1052" spans="1:22" x14ac:dyDescent="0.25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1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2">
        <v>3431.71</v>
      </c>
      <c r="U1052" s="81" t="str">
        <f t="shared" si="32"/>
        <v>72020</v>
      </c>
      <c r="V1052" s="80" t="str">
        <f t="shared" si="33"/>
        <v>31 a 60 dias</v>
      </c>
    </row>
    <row r="1053" spans="1:22" x14ac:dyDescent="0.25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1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2">
        <v>9754.67</v>
      </c>
      <c r="U1053" s="81" t="str">
        <f t="shared" si="32"/>
        <v>92020</v>
      </c>
      <c r="V1053" s="80" t="str">
        <f t="shared" si="33"/>
        <v>1 a 30 dias</v>
      </c>
    </row>
    <row r="1054" spans="1:22" x14ac:dyDescent="0.25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1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2">
        <v>4778.62</v>
      </c>
      <c r="U1054" s="81" t="str">
        <f t="shared" si="32"/>
        <v>82020</v>
      </c>
      <c r="V1054" s="80" t="str">
        <f t="shared" si="33"/>
        <v>1 a 30 dias</v>
      </c>
    </row>
    <row r="1055" spans="1:22" x14ac:dyDescent="0.25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1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2">
        <v>3113.58</v>
      </c>
      <c r="U1055" s="81" t="str">
        <f t="shared" si="32"/>
        <v>92020</v>
      </c>
      <c r="V1055" s="80" t="str">
        <f t="shared" si="33"/>
        <v>31 a 60 dias</v>
      </c>
    </row>
    <row r="1056" spans="1:22" x14ac:dyDescent="0.25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1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2">
        <v>12321.18</v>
      </c>
      <c r="U1056" s="81" t="str">
        <f t="shared" si="32"/>
        <v>82020</v>
      </c>
      <c r="V1056" s="80" t="str">
        <f t="shared" si="33"/>
        <v>61 a 90 dias</v>
      </c>
    </row>
    <row r="1057" spans="1:22" x14ac:dyDescent="0.25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1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2">
        <v>7287.3</v>
      </c>
      <c r="U1057" s="81" t="str">
        <f t="shared" si="32"/>
        <v>82020</v>
      </c>
      <c r="V1057" s="80" t="str">
        <f t="shared" si="33"/>
        <v>31 a 60 dias</v>
      </c>
    </row>
    <row r="1058" spans="1:22" x14ac:dyDescent="0.25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1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2">
        <v>22004.940000000002</v>
      </c>
      <c r="U1058" s="81" t="str">
        <f t="shared" si="32"/>
        <v>82020</v>
      </c>
      <c r="V1058" s="80" t="str">
        <f t="shared" si="33"/>
        <v>Acima de 120 dias</v>
      </c>
    </row>
    <row r="1059" spans="1:22" x14ac:dyDescent="0.25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1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2">
        <v>6018.16</v>
      </c>
      <c r="U1059" s="81" t="str">
        <f t="shared" si="32"/>
        <v>62020</v>
      </c>
      <c r="V1059" s="80" t="str">
        <f t="shared" si="33"/>
        <v>Acima de 120 dias</v>
      </c>
    </row>
    <row r="1060" spans="1:22" x14ac:dyDescent="0.25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1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2">
        <v>3345.1800000000003</v>
      </c>
      <c r="U1060" s="81" t="str">
        <f t="shared" si="32"/>
        <v>82020</v>
      </c>
      <c r="V1060" s="80" t="str">
        <f t="shared" si="33"/>
        <v>Acima de 120 dias</v>
      </c>
    </row>
    <row r="1061" spans="1:22" x14ac:dyDescent="0.25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1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2">
        <v>6732.88</v>
      </c>
      <c r="U1061" s="81" t="str">
        <f t="shared" si="32"/>
        <v>52020</v>
      </c>
      <c r="V1061" s="80" t="str">
        <f t="shared" si="33"/>
        <v>Acima de 120 dias</v>
      </c>
    </row>
    <row r="1062" spans="1:22" x14ac:dyDescent="0.25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1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2">
        <v>1947.6</v>
      </c>
      <c r="U1062" s="81" t="str">
        <f t="shared" si="32"/>
        <v>72020</v>
      </c>
      <c r="V1062" s="80" t="str">
        <f t="shared" si="33"/>
        <v>Acima de 120 dias</v>
      </c>
    </row>
    <row r="1063" spans="1:22" x14ac:dyDescent="0.25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1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2">
        <v>33277.17</v>
      </c>
      <c r="U1063" s="81" t="str">
        <f t="shared" si="32"/>
        <v>82020</v>
      </c>
      <c r="V1063" s="80" t="str">
        <f t="shared" si="33"/>
        <v>1 a 30 dias</v>
      </c>
    </row>
    <row r="1064" spans="1:22" x14ac:dyDescent="0.25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1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2">
        <v>4283.09</v>
      </c>
      <c r="U1064" s="81" t="str">
        <f t="shared" si="32"/>
        <v>82020</v>
      </c>
      <c r="V1064" s="80" t="str">
        <f t="shared" si="33"/>
        <v>Acima de 120 dias</v>
      </c>
    </row>
    <row r="1065" spans="1:22" x14ac:dyDescent="0.25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1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2">
        <v>26464.53</v>
      </c>
      <c r="U1065" s="81" t="str">
        <f t="shared" si="32"/>
        <v>72020</v>
      </c>
      <c r="V1065" s="80" t="str">
        <f t="shared" si="33"/>
        <v>31 a 60 dias</v>
      </c>
    </row>
    <row r="1066" spans="1:22" x14ac:dyDescent="0.25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1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2">
        <v>9671.56</v>
      </c>
      <c r="U1066" s="81" t="str">
        <f t="shared" si="32"/>
        <v>52020</v>
      </c>
      <c r="V1066" s="80" t="str">
        <f t="shared" si="33"/>
        <v>Acima de 120 dias</v>
      </c>
    </row>
    <row r="1067" spans="1:22" x14ac:dyDescent="0.25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1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2">
        <v>3277.75</v>
      </c>
      <c r="U1067" s="81" t="str">
        <f t="shared" si="32"/>
        <v>92020</v>
      </c>
      <c r="V1067" s="80" t="str">
        <f t="shared" si="33"/>
        <v>31 a 60 dias</v>
      </c>
    </row>
    <row r="1068" spans="1:22" x14ac:dyDescent="0.25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1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2">
        <v>4550.63</v>
      </c>
      <c r="U1068" s="81" t="str">
        <f t="shared" si="32"/>
        <v>82020</v>
      </c>
      <c r="V1068" s="80" t="str">
        <f t="shared" si="33"/>
        <v>61 a 90 dias</v>
      </c>
    </row>
    <row r="1069" spans="1:22" x14ac:dyDescent="0.25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1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2">
        <v>21990.54</v>
      </c>
      <c r="U1069" s="81" t="str">
        <f t="shared" si="32"/>
        <v>102020</v>
      </c>
      <c r="V1069" s="80" t="str">
        <f t="shared" si="33"/>
        <v>Acima de 120 dias</v>
      </c>
    </row>
    <row r="1070" spans="1:22" x14ac:dyDescent="0.25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1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2">
        <v>5280.18</v>
      </c>
      <c r="U1070" s="81" t="str">
        <f t="shared" si="32"/>
        <v>52020</v>
      </c>
      <c r="V1070" s="80" t="str">
        <f t="shared" si="33"/>
        <v>Acima de 120 dias</v>
      </c>
    </row>
    <row r="1071" spans="1:22" x14ac:dyDescent="0.25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1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2">
        <v>4730.3999999999996</v>
      </c>
      <c r="U1071" s="81" t="str">
        <f t="shared" si="32"/>
        <v>92020</v>
      </c>
      <c r="V1071" s="80" t="str">
        <f t="shared" si="33"/>
        <v>61 a 90 dias</v>
      </c>
    </row>
    <row r="1072" spans="1:22" x14ac:dyDescent="0.25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1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2">
        <v>8500.33</v>
      </c>
      <c r="U1072" s="81" t="str">
        <f t="shared" si="32"/>
        <v>72020</v>
      </c>
      <c r="V1072" s="80" t="str">
        <f t="shared" si="33"/>
        <v>61 a 90 dias</v>
      </c>
    </row>
    <row r="1073" spans="1:22" x14ac:dyDescent="0.25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1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2">
        <v>9155.2900000000009</v>
      </c>
      <c r="U1073" s="81" t="str">
        <f t="shared" si="32"/>
        <v>82020</v>
      </c>
      <c r="V1073" s="80" t="str">
        <f t="shared" si="33"/>
        <v>Acima de 120 dias</v>
      </c>
    </row>
    <row r="1074" spans="1:22" x14ac:dyDescent="0.25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1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2">
        <v>1418.63</v>
      </c>
      <c r="U1074" s="81" t="str">
        <f t="shared" si="32"/>
        <v>82020</v>
      </c>
      <c r="V1074" s="80" t="str">
        <f t="shared" si="33"/>
        <v>1 a 30 dias</v>
      </c>
    </row>
    <row r="1075" spans="1:22" x14ac:dyDescent="0.25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1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2">
        <v>10801.2</v>
      </c>
      <c r="U1075" s="81" t="str">
        <f t="shared" si="32"/>
        <v>82020</v>
      </c>
      <c r="V1075" s="80" t="str">
        <f t="shared" si="33"/>
        <v>Acima de 120 dias</v>
      </c>
    </row>
    <row r="1076" spans="1:22" x14ac:dyDescent="0.25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1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2">
        <v>39962.420000000006</v>
      </c>
      <c r="U1076" s="81" t="str">
        <f t="shared" si="32"/>
        <v>92020</v>
      </c>
      <c r="V1076" s="80" t="str">
        <f t="shared" si="33"/>
        <v>61 a 90 dias</v>
      </c>
    </row>
    <row r="1077" spans="1:22" x14ac:dyDescent="0.25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1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2">
        <v>3366.44</v>
      </c>
      <c r="U1077" s="81" t="str">
        <f t="shared" si="32"/>
        <v>92020</v>
      </c>
      <c r="V1077" s="80" t="str">
        <f t="shared" si="33"/>
        <v>61 a 90 dias</v>
      </c>
    </row>
    <row r="1078" spans="1:22" x14ac:dyDescent="0.25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1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2">
        <v>7584.49</v>
      </c>
      <c r="U1078" s="81" t="str">
        <f t="shared" si="32"/>
        <v>72020</v>
      </c>
      <c r="V1078" s="80" t="str">
        <f t="shared" si="33"/>
        <v>Acima de 120 dias</v>
      </c>
    </row>
    <row r="1079" spans="1:22" x14ac:dyDescent="0.25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1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2">
        <v>4477.82</v>
      </c>
      <c r="U1079" s="81" t="str">
        <f t="shared" si="32"/>
        <v>82020</v>
      </c>
      <c r="V1079" s="80" t="str">
        <f t="shared" si="33"/>
        <v>61 a 90 dias</v>
      </c>
    </row>
    <row r="1080" spans="1:22" x14ac:dyDescent="0.25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1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2">
        <v>3059.95</v>
      </c>
      <c r="U1080" s="81" t="str">
        <f t="shared" si="32"/>
        <v>92020</v>
      </c>
      <c r="V1080" s="80" t="str">
        <f t="shared" si="33"/>
        <v>1 a 30 dias</v>
      </c>
    </row>
    <row r="1081" spans="1:22" x14ac:dyDescent="0.25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1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2">
        <v>16450.97</v>
      </c>
      <c r="U1081" s="81" t="str">
        <f t="shared" si="32"/>
        <v>92020</v>
      </c>
      <c r="V1081" s="80" t="str">
        <f t="shared" si="33"/>
        <v>61 a 90 dias</v>
      </c>
    </row>
    <row r="1082" spans="1:22" x14ac:dyDescent="0.25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1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2">
        <v>14420.17</v>
      </c>
      <c r="U1082" s="81" t="str">
        <f t="shared" si="32"/>
        <v>92020</v>
      </c>
      <c r="V1082" s="80" t="str">
        <f t="shared" si="33"/>
        <v>Acima de 120 dias</v>
      </c>
    </row>
    <row r="1083" spans="1:22" x14ac:dyDescent="0.25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1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2">
        <v>14350.009999999998</v>
      </c>
      <c r="U1083" s="81" t="str">
        <f t="shared" si="32"/>
        <v>112020</v>
      </c>
      <c r="V1083" s="80" t="str">
        <f t="shared" si="33"/>
        <v>Acima de 120 dias</v>
      </c>
    </row>
    <row r="1084" spans="1:22" x14ac:dyDescent="0.25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1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2">
        <v>4138.8999999999996</v>
      </c>
      <c r="U1084" s="81" t="str">
        <f t="shared" si="32"/>
        <v>32020</v>
      </c>
      <c r="V1084" s="80" t="str">
        <f t="shared" si="33"/>
        <v>Acima de 120 dias</v>
      </c>
    </row>
    <row r="1085" spans="1:22" x14ac:dyDescent="0.25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1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2">
        <v>13432.21</v>
      </c>
      <c r="U1085" s="81" t="str">
        <f t="shared" si="32"/>
        <v>52020</v>
      </c>
      <c r="V1085" s="80" t="str">
        <f t="shared" si="33"/>
        <v>Acima de 120 dias</v>
      </c>
    </row>
    <row r="1086" spans="1:22" x14ac:dyDescent="0.25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1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2">
        <v>3932.58</v>
      </c>
      <c r="U1086" s="81" t="str">
        <f t="shared" si="32"/>
        <v>52020</v>
      </c>
      <c r="V1086" s="80" t="str">
        <f t="shared" si="33"/>
        <v>Acima de 120 dias</v>
      </c>
    </row>
    <row r="1087" spans="1:22" x14ac:dyDescent="0.25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1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2">
        <v>2316.67</v>
      </c>
      <c r="U1087" s="81" t="str">
        <f t="shared" si="32"/>
        <v>52020</v>
      </c>
      <c r="V1087" s="80" t="str">
        <f t="shared" si="33"/>
        <v>Acima de 120 dias</v>
      </c>
    </row>
    <row r="1088" spans="1:22" x14ac:dyDescent="0.25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1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2">
        <v>35212.839999999997</v>
      </c>
      <c r="U1088" s="81" t="str">
        <f t="shared" si="32"/>
        <v>62020</v>
      </c>
      <c r="V1088" s="80" t="str">
        <f t="shared" si="33"/>
        <v>61 a 90 dias</v>
      </c>
    </row>
    <row r="1089" spans="1:22" x14ac:dyDescent="0.25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1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2">
        <v>2348.9899999999998</v>
      </c>
      <c r="U1089" s="81" t="str">
        <f t="shared" si="32"/>
        <v>102020</v>
      </c>
      <c r="V1089" s="80" t="str">
        <f t="shared" si="33"/>
        <v>31 a 60 dias</v>
      </c>
    </row>
    <row r="1090" spans="1:22" x14ac:dyDescent="0.25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1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2">
        <v>2607.92</v>
      </c>
      <c r="U1090" s="81" t="str">
        <f t="shared" ref="U1090:U1117" si="34">MONTH(D1090)&amp;YEAR(D1090)</f>
        <v>72020</v>
      </c>
      <c r="V1090" s="80" t="str">
        <f t="shared" si="33"/>
        <v>Acima de 120 dias</v>
      </c>
    </row>
    <row r="1091" spans="1:22" x14ac:dyDescent="0.25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1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2">
        <v>6743.21</v>
      </c>
      <c r="U1091" s="81" t="str">
        <f t="shared" si="34"/>
        <v>92020</v>
      </c>
      <c r="V1091" s="80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25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1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2">
        <v>2362.4900000000002</v>
      </c>
      <c r="U1092" s="81" t="str">
        <f t="shared" si="34"/>
        <v>82020</v>
      </c>
      <c r="V1092" s="80" t="str">
        <f t="shared" si="35"/>
        <v>1 a 30 dias</v>
      </c>
    </row>
    <row r="1093" spans="1:22" x14ac:dyDescent="0.25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1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2">
        <v>2356.41</v>
      </c>
      <c r="U1093" s="81" t="str">
        <f t="shared" si="34"/>
        <v>72020</v>
      </c>
      <c r="V1093" s="80" t="str">
        <f t="shared" si="35"/>
        <v>1 a 30 dias</v>
      </c>
    </row>
    <row r="1094" spans="1:22" x14ac:dyDescent="0.25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1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2">
        <v>1895.9599999999998</v>
      </c>
      <c r="U1094" s="81" t="str">
        <f t="shared" si="34"/>
        <v>72020</v>
      </c>
      <c r="V1094" s="80" t="str">
        <f t="shared" si="35"/>
        <v>31 a 60 dias</v>
      </c>
    </row>
    <row r="1095" spans="1:22" x14ac:dyDescent="0.25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1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2">
        <v>2469.6</v>
      </c>
      <c r="U1095" s="81" t="str">
        <f t="shared" si="34"/>
        <v>82020</v>
      </c>
      <c r="V1095" s="80" t="str">
        <f t="shared" si="35"/>
        <v>61 a 90 dias</v>
      </c>
    </row>
    <row r="1096" spans="1:22" x14ac:dyDescent="0.25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1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2">
        <v>2917.74</v>
      </c>
      <c r="U1096" s="81" t="str">
        <f t="shared" si="34"/>
        <v>92020</v>
      </c>
      <c r="V1096" s="80" t="str">
        <f t="shared" si="35"/>
        <v>61 a 90 dias</v>
      </c>
    </row>
    <row r="1097" spans="1:22" x14ac:dyDescent="0.25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1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2">
        <v>1413.99</v>
      </c>
      <c r="U1097" s="81" t="str">
        <f t="shared" si="34"/>
        <v>32020</v>
      </c>
      <c r="V1097" s="80" t="str">
        <f t="shared" si="35"/>
        <v>31 a 60 dias</v>
      </c>
    </row>
    <row r="1098" spans="1:22" x14ac:dyDescent="0.25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1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2">
        <v>4186.41</v>
      </c>
      <c r="U1098" s="81" t="str">
        <f t="shared" si="34"/>
        <v>102020</v>
      </c>
      <c r="V1098" s="80" t="str">
        <f t="shared" si="35"/>
        <v>31 a 60 dias</v>
      </c>
    </row>
    <row r="1099" spans="1:22" x14ac:dyDescent="0.25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1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2">
        <v>2407.2599999999998</v>
      </c>
      <c r="U1099" s="81" t="str">
        <f t="shared" si="34"/>
        <v>102020</v>
      </c>
      <c r="V1099" s="80" t="str">
        <f t="shared" si="35"/>
        <v>61 a 90 dias</v>
      </c>
    </row>
    <row r="1100" spans="1:22" x14ac:dyDescent="0.25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1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2">
        <v>11840.53</v>
      </c>
      <c r="U1100" s="81" t="str">
        <f t="shared" si="34"/>
        <v>52020</v>
      </c>
      <c r="V1100" s="80" t="str">
        <f t="shared" si="35"/>
        <v>Acima de 120 dias</v>
      </c>
    </row>
    <row r="1101" spans="1:22" x14ac:dyDescent="0.25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1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2">
        <v>4484.75</v>
      </c>
      <c r="U1101" s="81" t="str">
        <f t="shared" si="34"/>
        <v>82020</v>
      </c>
      <c r="V1101" s="80" t="str">
        <f t="shared" si="35"/>
        <v>1 a 30 dias</v>
      </c>
    </row>
    <row r="1102" spans="1:22" x14ac:dyDescent="0.25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1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2">
        <v>5158.33</v>
      </c>
      <c r="U1102" s="81" t="str">
        <f t="shared" si="34"/>
        <v>82020</v>
      </c>
      <c r="V1102" s="80" t="str">
        <f t="shared" si="35"/>
        <v>1 a 30 dias</v>
      </c>
    </row>
    <row r="1103" spans="1:22" x14ac:dyDescent="0.25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1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2">
        <v>4038.29</v>
      </c>
      <c r="U1103" s="81" t="str">
        <f t="shared" si="34"/>
        <v>42020</v>
      </c>
      <c r="V1103" s="80" t="str">
        <f t="shared" si="35"/>
        <v>Acima de 120 dias</v>
      </c>
    </row>
    <row r="1104" spans="1:22" x14ac:dyDescent="0.25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1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2">
        <v>2348.37</v>
      </c>
      <c r="U1104" s="81" t="str">
        <f t="shared" si="34"/>
        <v>102020</v>
      </c>
      <c r="V1104" s="80" t="str">
        <f t="shared" si="35"/>
        <v>31 a 60 dias</v>
      </c>
    </row>
    <row r="1105" spans="1:22" x14ac:dyDescent="0.25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1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2">
        <v>8925.65</v>
      </c>
      <c r="U1105" s="81" t="str">
        <f t="shared" si="34"/>
        <v>62020</v>
      </c>
      <c r="V1105" s="80" t="str">
        <f t="shared" si="35"/>
        <v>Acima de 120 dias</v>
      </c>
    </row>
    <row r="1106" spans="1:22" x14ac:dyDescent="0.25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1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2">
        <v>450</v>
      </c>
      <c r="U1106" s="81" t="str">
        <f t="shared" si="34"/>
        <v>82020</v>
      </c>
      <c r="V1106" s="80" t="str">
        <f t="shared" si="35"/>
        <v>Acima de 120 dias</v>
      </c>
    </row>
    <row r="1107" spans="1:22" x14ac:dyDescent="0.25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1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2">
        <v>10572.79</v>
      </c>
      <c r="U1107" s="81" t="str">
        <f t="shared" si="34"/>
        <v>82020</v>
      </c>
      <c r="V1107" s="80" t="str">
        <f t="shared" si="35"/>
        <v>61 a 90 dias</v>
      </c>
    </row>
    <row r="1108" spans="1:22" x14ac:dyDescent="0.25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1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2">
        <v>15072.470000000001</v>
      </c>
      <c r="U1108" s="81" t="str">
        <f t="shared" si="34"/>
        <v>82020</v>
      </c>
      <c r="V1108" s="80" t="str">
        <f t="shared" si="35"/>
        <v>Acima de 120 dias</v>
      </c>
    </row>
    <row r="1109" spans="1:22" x14ac:dyDescent="0.25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1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2">
        <v>12280.08</v>
      </c>
      <c r="U1109" s="81" t="str">
        <f t="shared" si="34"/>
        <v>82020</v>
      </c>
      <c r="V1109" s="80" t="str">
        <f t="shared" si="35"/>
        <v>61 a 90 dias</v>
      </c>
    </row>
    <row r="1110" spans="1:22" x14ac:dyDescent="0.25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1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2">
        <v>8342.369999999999</v>
      </c>
      <c r="U1110" s="81" t="str">
        <f t="shared" si="34"/>
        <v>82020</v>
      </c>
      <c r="V1110" s="80" t="str">
        <f t="shared" si="35"/>
        <v>61 a 90 dias</v>
      </c>
    </row>
    <row r="1111" spans="1:22" x14ac:dyDescent="0.25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1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2">
        <v>2362.27</v>
      </c>
      <c r="U1111" s="81" t="str">
        <f t="shared" si="34"/>
        <v>92020</v>
      </c>
      <c r="V1111" s="80" t="str">
        <f t="shared" si="35"/>
        <v>1 a 30 dias</v>
      </c>
    </row>
    <row r="1112" spans="1:22" x14ac:dyDescent="0.25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1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2">
        <v>29487.21</v>
      </c>
      <c r="U1112" s="81" t="str">
        <f t="shared" si="34"/>
        <v>102020</v>
      </c>
      <c r="V1112" s="80" t="str">
        <f t="shared" si="35"/>
        <v>1 a 30 dias</v>
      </c>
    </row>
    <row r="1113" spans="1:22" x14ac:dyDescent="0.25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1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2">
        <v>23176.66</v>
      </c>
      <c r="U1113" s="81" t="str">
        <f t="shared" si="34"/>
        <v>102020</v>
      </c>
      <c r="V1113" s="80" t="str">
        <f t="shared" si="35"/>
        <v>1 a 30 dias</v>
      </c>
    </row>
    <row r="1114" spans="1:22" x14ac:dyDescent="0.25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1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2">
        <v>7267.88</v>
      </c>
      <c r="U1114" s="81" t="str">
        <f t="shared" si="34"/>
        <v>102020</v>
      </c>
      <c r="V1114" s="80" t="str">
        <f t="shared" si="35"/>
        <v>91 a 120 dias</v>
      </c>
    </row>
    <row r="1115" spans="1:22" x14ac:dyDescent="0.25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1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2">
        <v>14190.56</v>
      </c>
      <c r="U1115" s="81" t="str">
        <f t="shared" si="34"/>
        <v>102020</v>
      </c>
      <c r="V1115" s="80" t="str">
        <f t="shared" si="35"/>
        <v>61 a 90 dias</v>
      </c>
    </row>
    <row r="1116" spans="1:22" x14ac:dyDescent="0.25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1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2">
        <v>14689.46</v>
      </c>
      <c r="U1116" s="81" t="str">
        <f t="shared" si="34"/>
        <v>102020</v>
      </c>
      <c r="V1116" s="80" t="str">
        <f t="shared" si="35"/>
        <v>91 a 120 dias</v>
      </c>
    </row>
    <row r="1117" spans="1:22" x14ac:dyDescent="0.25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1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2">
        <v>10607.34</v>
      </c>
      <c r="U1117" s="81" t="str">
        <f t="shared" si="34"/>
        <v>102020</v>
      </c>
      <c r="V1117" s="80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6" ma:contentTypeDescription="Crie um novo documento." ma:contentTypeScope="" ma:versionID="1ae8079d2daf7afa7f333422c07ae3bf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78ff9602bf0ab22c50112dd6956c3917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Props1.xml><?xml version="1.0" encoding="utf-8"?>
<ds:datastoreItem xmlns:ds="http://schemas.openxmlformats.org/officeDocument/2006/customXml" ds:itemID="{0F3767DC-9D08-41B5-BC5C-EBA0350B3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AA8B0-4D03-48F2-B5BA-0521B57203E9}">
  <ds:schemaRefs>
    <ds:schemaRef ds:uri="a9b44a8d-672c-4fa6-a764-7fe666b4d7c2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4c355a-36dc-491f-93eb-5ba574fe1c09"/>
    <ds:schemaRef ds:uri="http://www.w3.org/XML/1998/namespace"/>
    <ds:schemaRef ds:uri="85359e72-e261-4750-a791-914f2016d7e0"/>
    <ds:schemaRef ds:uri="6aea6d87-2ebc-48f1-993b-9d428a6757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2022-09-13T19:09:39Z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